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filterPrivacy="1"/>
  <xr:revisionPtr revIDLastSave="0" documentId="8_{F3C3C075-8428-064B-B850-E7EB81935728}" xr6:coauthVersionLast="47" xr6:coauthVersionMax="47" xr10:uidLastSave="{00000000-0000-0000-0000-000000000000}"/>
  <bookViews>
    <workbookView xWindow="0" yWindow="860" windowWidth="34200" windowHeight="20200" activeTab="1" xr2:uid="{00000000-000D-0000-FFFF-FFFF00000000}"/>
  </bookViews>
  <sheets>
    <sheet name="別紙様式３" sheetId="1" r:id="rId1"/>
    <sheet name="別紙様式3別添" sheetId="8" r:id="rId2"/>
    <sheet name="別紙5-1_勤務一覧GH" sheetId="9" r:id="rId3"/>
    <sheet name="別紙5-1記載用リスト" sheetId="10" r:id="rId4"/>
  </sheets>
  <definedNames>
    <definedName name="___kk06">#REF!</definedName>
    <definedName name="___kk29">#REF!</definedName>
    <definedName name="__kk06">#REF!</definedName>
    <definedName name="__kk29">#REF!</definedName>
    <definedName name="_xlnm._FilterDatabase" localSheetId="2" hidden="1">'別紙5-1_勤務一覧GH'!#REF!</definedName>
    <definedName name="_xlnm._FilterDatabase" localSheetId="3" hidden="1">'別紙5-1記載用リスト'!#REF!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'別紙5-1_勤務一覧GH'!$A$1:$AK$78</definedName>
    <definedName name="_xlnm.Print_Area" localSheetId="3">'別紙5-1記載用リスト'!$B$2:$U$48</definedName>
    <definedName name="_xlnm.Print_Area" localSheetId="0">別紙様式３!$A$1:$F$58</definedName>
    <definedName name="_xlnm.Print_Area" localSheetId="1">別紙様式3別添!$A$1:$Z$36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8" l="1"/>
  <c r="H3" i="9"/>
  <c r="AB36" i="9"/>
  <c r="AB32" i="9"/>
  <c r="AB27" i="9"/>
  <c r="AB22" i="9"/>
  <c r="W26" i="8"/>
  <c r="W25" i="8"/>
  <c r="W24" i="8"/>
  <c r="W23" i="8"/>
  <c r="W22" i="8"/>
  <c r="W21" i="8"/>
  <c r="W20" i="8"/>
  <c r="W19" i="8"/>
  <c r="W18" i="8"/>
  <c r="W17" i="8"/>
  <c r="W15" i="8"/>
  <c r="G27" i="8"/>
  <c r="G28" i="8" s="1"/>
  <c r="R4" i="10" l="1"/>
  <c r="T4" i="10" s="1"/>
  <c r="U11" i="10"/>
  <c r="U12" i="10"/>
  <c r="U13" i="10"/>
  <c r="U14"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Y18" i="8" l="1"/>
  <c r="Y20" i="8"/>
  <c r="W14" i="8"/>
  <c r="Y14" i="8" s="1"/>
  <c r="C27" i="8" s="1"/>
  <c r="Q28" i="8"/>
  <c r="R27" i="8"/>
  <c r="Q27" i="8"/>
  <c r="O27" i="8"/>
  <c r="D11" i="1"/>
  <c r="T27" i="8"/>
  <c r="T28" i="8" s="1"/>
  <c r="W29" i="8"/>
  <c r="V27" i="8"/>
  <c r="V28" i="8" s="1"/>
  <c r="S27" i="8"/>
  <c r="S28" i="8" s="1"/>
  <c r="P27" i="8"/>
  <c r="P28" i="8" s="1"/>
  <c r="J27" i="8"/>
  <c r="J28" i="8" s="1"/>
  <c r="U27" i="8"/>
  <c r="B16" i="8"/>
  <c r="B17" i="8" s="1"/>
  <c r="B18" i="8" s="1"/>
  <c r="B19" i="8" s="1"/>
  <c r="B20" i="8" s="1"/>
  <c r="B21" i="8" s="1"/>
  <c r="B22" i="8" s="1"/>
  <c r="B23" i="8" s="1"/>
  <c r="B24" i="8" s="1"/>
  <c r="B25" i="8" s="1"/>
  <c r="B26" i="8" s="1"/>
  <c r="K28" i="8"/>
  <c r="N27" i="8" l="1"/>
  <c r="Y25" i="8"/>
  <c r="Y24" i="8"/>
  <c r="Y22" i="8"/>
  <c r="Q30" i="8"/>
  <c r="Y26" i="8"/>
  <c r="T30" i="8"/>
  <c r="Y21" i="8"/>
  <c r="M27" i="8"/>
  <c r="M28" i="8" s="1"/>
  <c r="Y19" i="8"/>
  <c r="Y17" i="8"/>
  <c r="H27" i="8"/>
  <c r="Y23" i="8"/>
  <c r="Y15" i="8"/>
  <c r="W16" i="8"/>
  <c r="E27" i="8"/>
  <c r="E28" i="8" s="1"/>
  <c r="E30" i="8" s="1"/>
  <c r="Y16" i="8" l="1"/>
  <c r="W27" i="8"/>
  <c r="K30" i="8"/>
  <c r="N28" i="8"/>
  <c r="N30" i="8" s="1"/>
  <c r="H28" i="8"/>
  <c r="H30" i="8" s="1"/>
  <c r="U28" i="8"/>
  <c r="D5" i="1"/>
  <c r="D4" i="1"/>
  <c r="D6" i="1"/>
  <c r="AF4" i="8"/>
  <c r="T7" i="9" s="1"/>
  <c r="AF5" i="8"/>
  <c r="Q5" i="8" s="1"/>
  <c r="AF1" i="8"/>
  <c r="AF5" i="9"/>
  <c r="R43" i="10"/>
  <c r="T43" i="10" s="1"/>
  <c r="R42" i="10"/>
  <c r="T42" i="10" s="1"/>
  <c r="R41" i="10"/>
  <c r="T41" i="10" s="1"/>
  <c r="R40" i="10"/>
  <c r="T40" i="10" s="1"/>
  <c r="R39" i="10"/>
  <c r="T39" i="10" s="1"/>
  <c r="R38" i="10"/>
  <c r="T38" i="10" s="1"/>
  <c r="R37" i="10"/>
  <c r="T37" i="10" s="1"/>
  <c r="R36" i="10"/>
  <c r="T36" i="10" s="1"/>
  <c r="R35" i="10"/>
  <c r="T35" i="10" s="1"/>
  <c r="R34" i="10"/>
  <c r="T34" i="10" s="1"/>
  <c r="R33" i="10"/>
  <c r="T33" i="10" s="1"/>
  <c r="R32" i="10"/>
  <c r="T32" i="10" s="1"/>
  <c r="R31" i="10"/>
  <c r="T31" i="10" s="1"/>
  <c r="R30" i="10"/>
  <c r="T30" i="10" s="1"/>
  <c r="R29" i="10"/>
  <c r="T29" i="10" s="1"/>
  <c r="R28" i="10"/>
  <c r="T28" i="10" s="1"/>
  <c r="R27" i="10"/>
  <c r="T27" i="10" s="1"/>
  <c r="R26" i="10"/>
  <c r="T26" i="10" s="1"/>
  <c r="R25" i="10"/>
  <c r="T25" i="10" s="1"/>
  <c r="R24" i="10"/>
  <c r="T24" i="10" s="1"/>
  <c r="R23" i="10"/>
  <c r="T23" i="10" s="1"/>
  <c r="R22" i="10"/>
  <c r="T22" i="10" s="1"/>
  <c r="R21" i="10"/>
  <c r="T21" i="10" s="1"/>
  <c r="R20" i="10"/>
  <c r="T20" i="10" s="1"/>
  <c r="R19" i="10"/>
  <c r="T19" i="10" s="1"/>
  <c r="R18" i="10"/>
  <c r="T18" i="10" s="1"/>
  <c r="R17" i="10"/>
  <c r="T17" i="10" s="1"/>
  <c r="U17" i="10" s="1"/>
  <c r="R16" i="10"/>
  <c r="T16" i="10" s="1"/>
  <c r="U16" i="10" s="1"/>
  <c r="R15" i="10"/>
  <c r="T15" i="10" s="1"/>
  <c r="U15" i="10" s="1"/>
  <c r="R14" i="10"/>
  <c r="T14" i="10" s="1"/>
  <c r="R13" i="10"/>
  <c r="T13" i="10" s="1"/>
  <c r="R12" i="10"/>
  <c r="T12" i="10" s="1"/>
  <c r="R11" i="10"/>
  <c r="T11" i="10" s="1"/>
  <c r="R10" i="10"/>
  <c r="T10" i="10" s="1"/>
  <c r="U10" i="10" s="1"/>
  <c r="R9" i="10"/>
  <c r="T9" i="10" s="1"/>
  <c r="U9" i="10" s="1"/>
  <c r="R8" i="10"/>
  <c r="T8" i="10" s="1"/>
  <c r="U8" i="10" s="1"/>
  <c r="R7" i="10"/>
  <c r="T7" i="10" s="1"/>
  <c r="U7" i="10" s="1"/>
  <c r="R6" i="10"/>
  <c r="T6" i="10" s="1"/>
  <c r="U6" i="10" s="1"/>
  <c r="R5" i="10"/>
  <c r="T5" i="10" s="1"/>
  <c r="U5" i="10" s="1"/>
  <c r="U4" i="10"/>
  <c r="AD77" i="9"/>
  <c r="AB77" i="9"/>
  <c r="Z77" i="9"/>
  <c r="X77" i="9"/>
  <c r="V77" i="9"/>
  <c r="T77" i="9"/>
  <c r="R77" i="9"/>
  <c r="P77" i="9"/>
  <c r="N77" i="9"/>
  <c r="L77" i="9"/>
  <c r="J77" i="9"/>
  <c r="H77" i="9"/>
  <c r="AD76" i="9"/>
  <c r="AB76" i="9"/>
  <c r="Z76" i="9"/>
  <c r="X76" i="9"/>
  <c r="V76" i="9"/>
  <c r="T76" i="9"/>
  <c r="R76" i="9"/>
  <c r="P76" i="9"/>
  <c r="N76" i="9"/>
  <c r="L76" i="9"/>
  <c r="J76" i="9"/>
  <c r="H76" i="9"/>
  <c r="AD75" i="9"/>
  <c r="AB75" i="9"/>
  <c r="Z75" i="9"/>
  <c r="X75" i="9"/>
  <c r="V75" i="9"/>
  <c r="T75" i="9"/>
  <c r="R75" i="9"/>
  <c r="P75" i="9"/>
  <c r="N75" i="9"/>
  <c r="L75" i="9"/>
  <c r="J75" i="9"/>
  <c r="H75" i="9"/>
  <c r="AB66" i="9"/>
  <c r="X66" i="9"/>
  <c r="X70" i="9" s="1"/>
  <c r="T66" i="9"/>
  <c r="V68" i="9" s="1"/>
  <c r="P66" i="9"/>
  <c r="R68" i="9" s="1"/>
  <c r="L66" i="9"/>
  <c r="H66" i="9"/>
  <c r="J69" i="9" s="1"/>
  <c r="D66" i="9"/>
  <c r="L63" i="9"/>
  <c r="F63" i="9"/>
  <c r="L62" i="9"/>
  <c r="F62" i="9"/>
  <c r="L61" i="9"/>
  <c r="D61" i="9"/>
  <c r="AB59" i="9"/>
  <c r="X59" i="9"/>
  <c r="X63" i="9" s="1"/>
  <c r="T59" i="9"/>
  <c r="V61" i="9" s="1"/>
  <c r="P59" i="9"/>
  <c r="R61" i="9" s="1"/>
  <c r="L59" i="9"/>
  <c r="N63" i="9" s="1"/>
  <c r="H59" i="9"/>
  <c r="J62" i="9" s="1"/>
  <c r="D59" i="9"/>
  <c r="F61" i="9" s="1"/>
  <c r="AB52" i="9"/>
  <c r="AB54" i="9" s="1"/>
  <c r="X52" i="9"/>
  <c r="X56" i="9" s="1"/>
  <c r="T52" i="9"/>
  <c r="P52" i="9"/>
  <c r="L52" i="9"/>
  <c r="H52" i="9"/>
  <c r="J55" i="9" s="1"/>
  <c r="D52" i="9"/>
  <c r="AF35" i="9"/>
  <c r="AG35" i="9" s="1"/>
  <c r="AH35" i="9" s="1"/>
  <c r="AF34" i="9"/>
  <c r="AG34" i="9" s="1"/>
  <c r="AH34" i="9" s="1"/>
  <c r="AF33" i="9"/>
  <c r="AG33" i="9" s="1"/>
  <c r="AF31" i="9"/>
  <c r="AG31" i="9" s="1"/>
  <c r="AF30" i="9"/>
  <c r="AG30" i="9" s="1"/>
  <c r="AF29" i="9"/>
  <c r="AG29" i="9" s="1"/>
  <c r="AF28" i="9"/>
  <c r="AG28" i="9" s="1"/>
  <c r="AF26" i="9"/>
  <c r="AG26" i="9" s="1"/>
  <c r="AF25" i="9"/>
  <c r="AG25" i="9" s="1"/>
  <c r="AH25" i="9" s="1"/>
  <c r="AF24" i="9"/>
  <c r="AG24" i="9" s="1"/>
  <c r="AH24" i="9" s="1"/>
  <c r="AF23" i="9"/>
  <c r="AG23" i="9" s="1"/>
  <c r="AF21" i="9"/>
  <c r="AG21" i="9" s="1"/>
  <c r="AH21" i="9" s="1"/>
  <c r="AF20" i="9"/>
  <c r="AG20" i="9" s="1"/>
  <c r="AH20" i="9" s="1"/>
  <c r="AF19" i="9"/>
  <c r="AG19" i="9" s="1"/>
  <c r="AH19" i="9" s="1"/>
  <c r="AF16" i="9"/>
  <c r="AG16" i="9" s="1"/>
  <c r="AH16" i="9" s="1"/>
  <c r="AF13" i="9"/>
  <c r="AG13" i="9" s="1"/>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D8" i="1"/>
  <c r="AF6" i="8"/>
  <c r="Q6" i="8" s="1"/>
  <c r="AH31" i="9" l="1"/>
  <c r="AH30" i="9"/>
  <c r="AH29" i="9"/>
  <c r="AH26" i="9"/>
  <c r="AH13" i="9"/>
  <c r="AD70" i="9"/>
  <c r="AB69" i="9"/>
  <c r="AB68" i="9"/>
  <c r="N70" i="9"/>
  <c r="L70" i="9"/>
  <c r="N68" i="9"/>
  <c r="F68" i="9"/>
  <c r="F70" i="9"/>
  <c r="D70" i="9"/>
  <c r="AD63" i="9"/>
  <c r="AB61" i="9"/>
  <c r="V54" i="9"/>
  <c r="T56" i="9"/>
  <c r="T54" i="9"/>
  <c r="R54" i="9"/>
  <c r="P56" i="9"/>
  <c r="N56" i="9"/>
  <c r="L56" i="9"/>
  <c r="L57" i="9" s="1"/>
  <c r="L55" i="9"/>
  <c r="N54" i="9"/>
  <c r="L54" i="9"/>
  <c r="F54" i="9"/>
  <c r="F55" i="9"/>
  <c r="D54" i="9"/>
  <c r="AF18" i="9"/>
  <c r="AG18" i="9" s="1"/>
  <c r="AG22" i="9" s="1"/>
  <c r="AH22" i="9" s="1"/>
  <c r="AF15" i="9"/>
  <c r="AG15" i="9" s="1"/>
  <c r="AH15" i="9" s="1"/>
  <c r="H56" i="9" s="1"/>
  <c r="E46" i="9"/>
  <c r="AG32" i="9"/>
  <c r="AH32" i="9" s="1"/>
  <c r="AG36" i="9"/>
  <c r="AH36" i="9" s="1"/>
  <c r="Z56" i="9"/>
  <c r="X57" i="9" s="1"/>
  <c r="X55" i="9"/>
  <c r="Z55" i="9"/>
  <c r="Z63" i="9"/>
  <c r="X64" i="9" s="1"/>
  <c r="X54" i="9"/>
  <c r="AB55" i="9"/>
  <c r="N61" i="9"/>
  <c r="X62" i="9"/>
  <c r="AB63" i="9"/>
  <c r="D68" i="9"/>
  <c r="F69" i="9"/>
  <c r="P70" i="9"/>
  <c r="P63" i="9"/>
  <c r="AD68" i="9"/>
  <c r="Z54" i="9"/>
  <c r="F56" i="9"/>
  <c r="T61" i="9"/>
  <c r="Z62" i="9"/>
  <c r="L68" i="9"/>
  <c r="L69" i="9"/>
  <c r="T70" i="9"/>
  <c r="X61" i="9"/>
  <c r="AB62" i="9"/>
  <c r="X69" i="9"/>
  <c r="Z70" i="9"/>
  <c r="X71" i="9" s="1"/>
  <c r="AD54" i="9"/>
  <c r="Z61" i="9"/>
  <c r="D63" i="9"/>
  <c r="D64" i="9" s="1"/>
  <c r="T68" i="9"/>
  <c r="Z69" i="9"/>
  <c r="AB70" i="9"/>
  <c r="AB71" i="9" s="1"/>
  <c r="X68" i="9"/>
  <c r="AD61" i="9"/>
  <c r="Z68" i="9"/>
  <c r="AH23" i="9"/>
  <c r="AB56" i="9" s="1"/>
  <c r="AG27" i="9"/>
  <c r="AH27" i="9" s="1"/>
  <c r="AH33" i="9"/>
  <c r="AH28" i="9"/>
  <c r="D56" i="9"/>
  <c r="W30" i="8"/>
  <c r="D12" i="1" s="1"/>
  <c r="E28" i="1" s="1"/>
  <c r="O5" i="8"/>
  <c r="AF3" i="8" s="1"/>
  <c r="AF2" i="8" s="1"/>
  <c r="V7" i="9" s="1"/>
  <c r="D13" i="1"/>
  <c r="E35" i="1" s="1"/>
  <c r="O28" i="8"/>
  <c r="D14" i="1"/>
  <c r="R28" i="8"/>
  <c r="D7" i="1"/>
  <c r="O6" i="8"/>
  <c r="X78" i="9"/>
  <c r="L64" i="9"/>
  <c r="V1" i="9"/>
  <c r="T78" i="9"/>
  <c r="F75" i="9"/>
  <c r="F76" i="9"/>
  <c r="AB78" i="9"/>
  <c r="D76" i="9"/>
  <c r="D75" i="9"/>
  <c r="P78" i="9"/>
  <c r="D77" i="9"/>
  <c r="F77" i="9"/>
  <c r="L78" i="9"/>
  <c r="H61" i="9"/>
  <c r="J54" i="9"/>
  <c r="N55" i="9"/>
  <c r="AD55" i="9"/>
  <c r="R56" i="9"/>
  <c r="J61" i="9"/>
  <c r="N62" i="9"/>
  <c r="AD62" i="9"/>
  <c r="R63" i="9"/>
  <c r="J68" i="9"/>
  <c r="N69" i="9"/>
  <c r="AD69" i="9"/>
  <c r="R70" i="9"/>
  <c r="P55" i="9"/>
  <c r="P62" i="9"/>
  <c r="P69" i="9"/>
  <c r="H78" i="9"/>
  <c r="R55" i="9"/>
  <c r="R62" i="9"/>
  <c r="R69" i="9"/>
  <c r="P54" i="9"/>
  <c r="D55" i="9"/>
  <c r="T55" i="9"/>
  <c r="P61" i="9"/>
  <c r="D62" i="9"/>
  <c r="T62" i="9"/>
  <c r="H63" i="9"/>
  <c r="P68" i="9"/>
  <c r="D69" i="9"/>
  <c r="T69" i="9"/>
  <c r="H70" i="9"/>
  <c r="V56" i="9"/>
  <c r="V70" i="9"/>
  <c r="V55" i="9"/>
  <c r="J56" i="9"/>
  <c r="V62" i="9"/>
  <c r="J63" i="9"/>
  <c r="V69" i="9"/>
  <c r="J70" i="9"/>
  <c r="H54" i="9"/>
  <c r="H68" i="9"/>
  <c r="H55" i="9"/>
  <c r="H62" i="9"/>
  <c r="H69" i="9"/>
  <c r="D71" i="9" l="1"/>
  <c r="AB64" i="9"/>
  <c r="L71" i="9"/>
  <c r="T57" i="9"/>
  <c r="P57" i="9"/>
  <c r="AD56" i="9"/>
  <c r="AB57" i="9" s="1"/>
  <c r="AH18" i="9"/>
  <c r="V63" i="9" s="1"/>
  <c r="AG17" i="9"/>
  <c r="AH17" i="9" s="1"/>
  <c r="P71" i="9"/>
  <c r="D57" i="9"/>
  <c r="T71" i="9"/>
  <c r="P64" i="9"/>
  <c r="F35" i="1"/>
  <c r="T63" i="9"/>
  <c r="F30" i="1"/>
  <c r="F29" i="1"/>
  <c r="F28" i="1"/>
  <c r="D15" i="1"/>
  <c r="D18" i="1"/>
  <c r="D44" i="1"/>
  <c r="D78" i="9"/>
  <c r="H57" i="9"/>
  <c r="H71" i="9"/>
  <c r="H64" i="9"/>
  <c r="T64" i="9" l="1"/>
  <c r="D16" i="1"/>
  <c r="E38" i="1" s="1"/>
  <c r="F38" i="1" s="1"/>
  <c r="D17" i="1"/>
  <c r="E37" i="1"/>
  <c r="F37" i="1" s="1"/>
  <c r="E44" i="1"/>
  <c r="E36" i="1"/>
  <c r="F36" i="1" s="1"/>
  <c r="F39" i="1" l="1"/>
  <c r="M7" i="9"/>
  <c r="F41" i="1" l="1"/>
  <c r="F40" i="1"/>
  <c r="E23" i="1"/>
  <c r="F23" i="1" s="1"/>
  <c r="E48" i="1"/>
  <c r="F51" i="1" l="1"/>
  <c r="F50" i="1"/>
  <c r="F49" i="1"/>
  <c r="F48" i="1"/>
  <c r="F32" i="1"/>
  <c r="F31" i="1"/>
  <c r="F52" i="1" l="1"/>
  <c r="D52" i="1" s="1"/>
  <c r="D53" i="1"/>
  <c r="F53" i="1" s="1"/>
  <c r="F54" i="1" l="1"/>
  <c r="D54" i="1"/>
</calcChain>
</file>

<file path=xl/sharedStrings.xml><?xml version="1.0" encoding="utf-8"?>
<sst xmlns="http://schemas.openxmlformats.org/spreadsheetml/2006/main" count="443" uniqueCount="281">
  <si>
    <t>別紙様式３</t>
    <rPh sb="0" eb="4">
      <t>ベッシヨウシキ</t>
    </rPh>
    <phoneticPr fontId="1"/>
  </si>
  <si>
    <t>入居定員</t>
    <rPh sb="0" eb="4">
      <t>ニュウキョテイイン</t>
    </rPh>
    <phoneticPr fontId="1"/>
  </si>
  <si>
    <t>内訳</t>
    <rPh sb="0" eb="2">
      <t>ウチワケ</t>
    </rPh>
    <phoneticPr fontId="1"/>
  </si>
  <si>
    <t>区分1・非該当</t>
    <rPh sb="0" eb="2">
      <t>クブン</t>
    </rPh>
    <rPh sb="4" eb="7">
      <t>ヒガイトウ</t>
    </rPh>
    <phoneticPr fontId="1"/>
  </si>
  <si>
    <t>区分2</t>
    <rPh sb="0" eb="2">
      <t>クブン</t>
    </rPh>
    <phoneticPr fontId="1"/>
  </si>
  <si>
    <t>区分6</t>
    <rPh sb="0" eb="2">
      <t>クブン</t>
    </rPh>
    <phoneticPr fontId="1"/>
  </si>
  <si>
    <t>区分5</t>
    <rPh sb="0" eb="2">
      <t>クブン</t>
    </rPh>
    <phoneticPr fontId="1"/>
  </si>
  <si>
    <t>区分4</t>
    <rPh sb="0" eb="2">
      <t>クブン</t>
    </rPh>
    <phoneticPr fontId="1"/>
  </si>
  <si>
    <t>区分3</t>
    <rPh sb="0" eb="2">
      <t>クブン</t>
    </rPh>
    <phoneticPr fontId="1"/>
  </si>
  <si>
    <t>サービス管理責任者の配置基準</t>
    <rPh sb="4" eb="9">
      <t>カンリセキニンシャ</t>
    </rPh>
    <rPh sb="10" eb="14">
      <t>ハイチキジュン</t>
    </rPh>
    <phoneticPr fontId="1"/>
  </si>
  <si>
    <t>配置基準①</t>
    <rPh sb="0" eb="4">
      <t>ハイチキジュン</t>
    </rPh>
    <phoneticPr fontId="1"/>
  </si>
  <si>
    <t>利用者数30人以下：1人</t>
    <rPh sb="0" eb="3">
      <t>リヨウシャ</t>
    </rPh>
    <rPh sb="3" eb="4">
      <t>スウ</t>
    </rPh>
    <rPh sb="6" eb="7">
      <t>ニン</t>
    </rPh>
    <rPh sb="7" eb="9">
      <t>イカ</t>
    </rPh>
    <rPh sb="11" eb="12">
      <t>ニン</t>
    </rPh>
    <phoneticPr fontId="1"/>
  </si>
  <si>
    <t>世話人の配置基準
（常勤換算）</t>
    <rPh sb="0" eb="3">
      <t>セワニン</t>
    </rPh>
    <rPh sb="4" eb="8">
      <t>ハイチキジュン</t>
    </rPh>
    <rPh sb="10" eb="14">
      <t>ジョウキンカンザン</t>
    </rPh>
    <phoneticPr fontId="1"/>
  </si>
  <si>
    <t>配置基準②</t>
    <rPh sb="0" eb="4">
      <t>ハイチキジュン</t>
    </rPh>
    <phoneticPr fontId="1"/>
  </si>
  <si>
    <t>障害程度区分</t>
    <rPh sb="0" eb="6">
      <t>ショウガイテイドクブン</t>
    </rPh>
    <phoneticPr fontId="1"/>
  </si>
  <si>
    <t>配置基準③</t>
    <rPh sb="0" eb="4">
      <t>ハイチキジュン</t>
    </rPh>
    <phoneticPr fontId="1"/>
  </si>
  <si>
    <t>2.5：1以上</t>
    <rPh sb="5" eb="7">
      <t>イジョウ</t>
    </rPh>
    <phoneticPr fontId="1"/>
  </si>
  <si>
    <t>4：1以上</t>
    <rPh sb="3" eb="5">
      <t>イジョウ</t>
    </rPh>
    <phoneticPr fontId="1"/>
  </si>
  <si>
    <t>6：1以上</t>
    <rPh sb="3" eb="5">
      <t>イジョウ</t>
    </rPh>
    <phoneticPr fontId="1"/>
  </si>
  <si>
    <t>9：1以上</t>
    <rPh sb="3" eb="5">
      <t>イジョウ</t>
    </rPh>
    <phoneticPr fontId="1"/>
  </si>
  <si>
    <t>計</t>
    <rPh sb="0" eb="1">
      <t>ケイ</t>
    </rPh>
    <phoneticPr fontId="1"/>
  </si>
  <si>
    <t>介護サービス包括型</t>
    <rPh sb="0" eb="2">
      <t>カイゴ</t>
    </rPh>
    <rPh sb="6" eb="9">
      <t>ホウカツガタ</t>
    </rPh>
    <phoneticPr fontId="1"/>
  </si>
  <si>
    <t>外部サービス利用型</t>
    <rPh sb="0" eb="2">
      <t>ガイブ</t>
    </rPh>
    <rPh sb="6" eb="9">
      <t>リヨウガタ</t>
    </rPh>
    <phoneticPr fontId="1"/>
  </si>
  <si>
    <t>日中サービス支援型</t>
    <rPh sb="0" eb="2">
      <t>ニッチュウ</t>
    </rPh>
    <rPh sb="6" eb="9">
      <t>シエンガタ</t>
    </rPh>
    <phoneticPr fontId="1"/>
  </si>
  <si>
    <t>区分</t>
    <rPh sb="0" eb="2">
      <t>クブン</t>
    </rPh>
    <phoneticPr fontId="1"/>
  </si>
  <si>
    <t>（１）サービス管理責任者（実人数）</t>
    <rPh sb="7" eb="12">
      <t>カンリセキニンシャ</t>
    </rPh>
    <rPh sb="13" eb="16">
      <t>ジツニンズウ</t>
    </rPh>
    <phoneticPr fontId="1"/>
  </si>
  <si>
    <t>利用者30人超：利用者（見込）数を30で除した数以上の人数</t>
    <rPh sb="0" eb="3">
      <t>リヨウシャ</t>
    </rPh>
    <rPh sb="5" eb="6">
      <t>ニン</t>
    </rPh>
    <rPh sb="6" eb="7">
      <t>チョウ</t>
    </rPh>
    <rPh sb="8" eb="10">
      <t>リヨウ</t>
    </rPh>
    <rPh sb="10" eb="11">
      <t>シャ</t>
    </rPh>
    <rPh sb="12" eb="14">
      <t>ミコミ</t>
    </rPh>
    <rPh sb="15" eb="16">
      <t>スウ</t>
    </rPh>
    <rPh sb="20" eb="21">
      <t>ジョ</t>
    </rPh>
    <rPh sb="23" eb="26">
      <t>カズイジョウ</t>
    </rPh>
    <rPh sb="27" eb="29">
      <t>ニンズウ</t>
    </rPh>
    <phoneticPr fontId="1"/>
  </si>
  <si>
    <t>生活支援員の配置基準
（常勤換算）</t>
    <rPh sb="0" eb="5">
      <t>セイカツシエンイン</t>
    </rPh>
    <rPh sb="6" eb="10">
      <t>ハイチキジュン</t>
    </rPh>
    <rPh sb="12" eb="16">
      <t>ジョウキンカンザン</t>
    </rPh>
    <phoneticPr fontId="1"/>
  </si>
  <si>
    <t>サービス管理責任者、世話人、生活支援員の配置数の算定について
（共同生活援助）</t>
    <rPh sb="4" eb="9">
      <t>カンリセキニンシャ</t>
    </rPh>
    <rPh sb="10" eb="13">
      <t>セワニン</t>
    </rPh>
    <rPh sb="14" eb="19">
      <t>セイカツシエンイン</t>
    </rPh>
    <rPh sb="20" eb="23">
      <t>ハイチスウ</t>
    </rPh>
    <rPh sb="24" eb="26">
      <t>サンテイ</t>
    </rPh>
    <rPh sb="32" eb="34">
      <t>キョウドウ</t>
    </rPh>
    <rPh sb="34" eb="36">
      <t>セイカツ</t>
    </rPh>
    <rPh sb="36" eb="38">
      <t>エンジョ</t>
    </rPh>
    <phoneticPr fontId="1"/>
  </si>
  <si>
    <t>２　入居定員及び利用者（見込）数</t>
    <rPh sb="2" eb="7">
      <t>ニュウキョテイインオヨ</t>
    </rPh>
    <rPh sb="8" eb="11">
      <t>リヨウシャ</t>
    </rPh>
    <rPh sb="12" eb="14">
      <t>ミコミ</t>
    </rPh>
    <rPh sb="15" eb="16">
      <t>スウ</t>
    </rPh>
    <phoneticPr fontId="1"/>
  </si>
  <si>
    <t>日</t>
    <rPh sb="0" eb="1">
      <t>ニチ</t>
    </rPh>
    <phoneticPr fontId="11"/>
  </si>
  <si>
    <t>２　事業所類型</t>
    <rPh sb="2" eb="5">
      <t>ジギョウショ</t>
    </rPh>
    <rPh sb="5" eb="7">
      <t>ルイケイ</t>
    </rPh>
    <phoneticPr fontId="11"/>
  </si>
  <si>
    <t>法人名</t>
    <rPh sb="0" eb="2">
      <t>ホウジン</t>
    </rPh>
    <rPh sb="2" eb="3">
      <t>メイ</t>
    </rPh>
    <phoneticPr fontId="11"/>
  </si>
  <si>
    <t>介護サービス包括型</t>
    <rPh sb="0" eb="2">
      <t>カイゴ</t>
    </rPh>
    <rPh sb="6" eb="8">
      <t>ホウカツ</t>
    </rPh>
    <rPh sb="8" eb="9">
      <t>ガタ</t>
    </rPh>
    <phoneticPr fontId="11"/>
  </si>
  <si>
    <t>事業所名</t>
    <rPh sb="0" eb="3">
      <t>ジギョウショ</t>
    </rPh>
    <rPh sb="3" eb="4">
      <t>メイ</t>
    </rPh>
    <phoneticPr fontId="11"/>
  </si>
  <si>
    <t>外部サービス利用型</t>
    <rPh sb="0" eb="2">
      <t>ガイブ</t>
    </rPh>
    <rPh sb="6" eb="9">
      <t>リヨウガタ</t>
    </rPh>
    <phoneticPr fontId="11"/>
  </si>
  <si>
    <t>事業所番号</t>
    <rPh sb="0" eb="3">
      <t>ジギョウショ</t>
    </rPh>
    <rPh sb="3" eb="5">
      <t>バンゴウ</t>
    </rPh>
    <phoneticPr fontId="11"/>
  </si>
  <si>
    <t>定員</t>
    <rPh sb="0" eb="2">
      <t>テイイン</t>
    </rPh>
    <phoneticPr fontId="11"/>
  </si>
  <si>
    <t>日中サービス支援型</t>
    <rPh sb="0" eb="2">
      <t>ニッチュウ</t>
    </rPh>
    <rPh sb="6" eb="9">
      <t>シエンガタ</t>
    </rPh>
    <phoneticPr fontId="11"/>
  </si>
  <si>
    <t>延べ利用人数</t>
    <phoneticPr fontId="10"/>
  </si>
  <si>
    <t>区分１以下</t>
    <rPh sb="0" eb="2">
      <t>クブン</t>
    </rPh>
    <rPh sb="3" eb="5">
      <t>イカ</t>
    </rPh>
    <phoneticPr fontId="10"/>
  </si>
  <si>
    <t>区分２</t>
    <rPh sb="0" eb="2">
      <t>クブン</t>
    </rPh>
    <phoneticPr fontId="10"/>
  </si>
  <si>
    <t>区分３</t>
    <rPh sb="0" eb="2">
      <t>クブン</t>
    </rPh>
    <phoneticPr fontId="10"/>
  </si>
  <si>
    <t>区分４</t>
    <rPh sb="0" eb="2">
      <t>クブン</t>
    </rPh>
    <phoneticPr fontId="10"/>
  </si>
  <si>
    <t>区分５</t>
    <rPh sb="0" eb="2">
      <t>クブン</t>
    </rPh>
    <phoneticPr fontId="10"/>
  </si>
  <si>
    <t>区分６</t>
    <rPh sb="0" eb="2">
      <t>クブン</t>
    </rPh>
    <phoneticPr fontId="10"/>
  </si>
  <si>
    <t>計</t>
    <rPh sb="0" eb="1">
      <t>ケイ</t>
    </rPh>
    <phoneticPr fontId="11"/>
  </si>
  <si>
    <t>開所日数</t>
    <rPh sb="0" eb="2">
      <t>カイショ</t>
    </rPh>
    <rPh sb="2" eb="4">
      <t>ニッスウ</t>
    </rPh>
    <phoneticPr fontId="11"/>
  </si>
  <si>
    <t>定員増人数</t>
    <phoneticPr fontId="10"/>
  </si>
  <si>
    <t>個人居宅介護等利用者</t>
    <rPh sb="6" eb="7">
      <t>ナド</t>
    </rPh>
    <phoneticPr fontId="10"/>
  </si>
  <si>
    <t>名</t>
    <rPh sb="0" eb="1">
      <t>メイ</t>
    </rPh>
    <phoneticPr fontId="11"/>
  </si>
  <si>
    <t>項目毎
平均利用者数</t>
    <rPh sb="0" eb="2">
      <t>コウモク</t>
    </rPh>
    <rPh sb="2" eb="3">
      <t>ゴト</t>
    </rPh>
    <rPh sb="4" eb="6">
      <t>ヘイキン</t>
    </rPh>
    <rPh sb="6" eb="8">
      <t>リヨウ</t>
    </rPh>
    <rPh sb="8" eb="9">
      <t>シャ</t>
    </rPh>
    <rPh sb="9" eb="10">
      <t>スウ</t>
    </rPh>
    <phoneticPr fontId="11"/>
  </si>
  <si>
    <t>区分毎平均利用者総数</t>
    <rPh sb="0" eb="2">
      <t>クブン</t>
    </rPh>
    <rPh sb="2" eb="3">
      <t>ゴト</t>
    </rPh>
    <rPh sb="3" eb="5">
      <t>ヘイキン</t>
    </rPh>
    <rPh sb="5" eb="8">
      <t>リヨウシャ</t>
    </rPh>
    <rPh sb="8" eb="10">
      <t>ソウスウ</t>
    </rPh>
    <phoneticPr fontId="10"/>
  </si>
  <si>
    <t>定員増人数</t>
    <phoneticPr fontId="1"/>
  </si>
  <si>
    <t>※２</t>
  </si>
  <si>
    <t>※３</t>
  </si>
  <si>
    <t>※４</t>
  </si>
  <si>
    <t>○</t>
    <phoneticPr fontId="1"/>
  </si>
  <si>
    <t>※１</t>
    <phoneticPr fontId="8"/>
  </si>
  <si>
    <t>３　人員配置体制（加配）</t>
    <rPh sb="2" eb="6">
      <t>ジンインハイチ</t>
    </rPh>
    <rPh sb="6" eb="8">
      <t>タイセイ</t>
    </rPh>
    <rPh sb="9" eb="11">
      <t>カハイ</t>
    </rPh>
    <phoneticPr fontId="1"/>
  </si>
  <si>
    <t>なし</t>
    <phoneticPr fontId="11"/>
  </si>
  <si>
    <t>１２：１</t>
    <phoneticPr fontId="1"/>
  </si>
  <si>
    <t>３０：１</t>
    <phoneticPr fontId="1"/>
  </si>
  <si>
    <t>７．５：１</t>
    <phoneticPr fontId="1"/>
  </si>
  <si>
    <t>２０：１</t>
    <phoneticPr fontId="1"/>
  </si>
  <si>
    <t>作成日：</t>
    <rPh sb="0" eb="3">
      <t>サクセイビ</t>
    </rPh>
    <phoneticPr fontId="1"/>
  </si>
  <si>
    <t>延べ利用者数</t>
    <rPh sb="0" eb="1">
      <t>ノ</t>
    </rPh>
    <rPh sb="2" eb="5">
      <t>リヨウシャ</t>
    </rPh>
    <rPh sb="5" eb="6">
      <t>スウ</t>
    </rPh>
    <phoneticPr fontId="10"/>
  </si>
  <si>
    <t>４　前年度の平均利用者数</t>
    <rPh sb="2" eb="5">
      <t>ゼンネンド</t>
    </rPh>
    <rPh sb="6" eb="8">
      <t>ヘイキン</t>
    </rPh>
    <rPh sb="8" eb="10">
      <t>リヨウ</t>
    </rPh>
    <rPh sb="10" eb="11">
      <t>シャ</t>
    </rPh>
    <rPh sb="11" eb="12">
      <t>スウ</t>
    </rPh>
    <phoneticPr fontId="11"/>
  </si>
  <si>
    <t>延べ利用者数計</t>
    <rPh sb="0" eb="1">
      <t>ノ</t>
    </rPh>
    <rPh sb="2" eb="5">
      <t>リヨウシャ</t>
    </rPh>
    <rPh sb="5" eb="6">
      <t>スウ</t>
    </rPh>
    <rPh sb="6" eb="7">
      <t>ケイ</t>
    </rPh>
    <phoneticPr fontId="11"/>
  </si>
  <si>
    <t>延べ利用者数平均</t>
    <rPh sb="0" eb="1">
      <t>ノ</t>
    </rPh>
    <rPh sb="2" eb="6">
      <t>リヨウシャスウ</t>
    </rPh>
    <rPh sb="6" eb="8">
      <t>ヘイキン</t>
    </rPh>
    <phoneticPr fontId="11"/>
  </si>
  <si>
    <t>利用者（見込）数
（新規：定員の90%）　　 　
（既存：前年度の利用平均）</t>
    <rPh sb="0" eb="3">
      <t>リヨウシャ</t>
    </rPh>
    <rPh sb="4" eb="6">
      <t>ミコミ</t>
    </rPh>
    <rPh sb="7" eb="8">
      <t>スウ</t>
    </rPh>
    <rPh sb="10" eb="12">
      <t>シンキ</t>
    </rPh>
    <rPh sb="13" eb="15">
      <t>テイイン</t>
    </rPh>
    <rPh sb="26" eb="28">
      <t>キゾン</t>
    </rPh>
    <rPh sb="29" eb="32">
      <t>ゼンネンド</t>
    </rPh>
    <rPh sb="33" eb="37">
      <t>リヨウヘイキン</t>
    </rPh>
    <phoneticPr fontId="1"/>
  </si>
  <si>
    <t>利用者
（見込）数</t>
    <rPh sb="0" eb="3">
      <t>リヨウシャ</t>
    </rPh>
    <rPh sb="5" eb="7">
      <t>ミコミ</t>
    </rPh>
    <rPh sb="8" eb="9">
      <t>スウ</t>
    </rPh>
    <phoneticPr fontId="1"/>
  </si>
  <si>
    <t>別紙様式３別添　配置数算定表</t>
    <rPh sb="0" eb="4">
      <t>ベッシヨウシキ</t>
    </rPh>
    <rPh sb="5" eb="7">
      <t>ベッテン</t>
    </rPh>
    <rPh sb="8" eb="14">
      <t>ハイチスウサンテイヒョウ</t>
    </rPh>
    <phoneticPr fontId="1"/>
  </si>
  <si>
    <t>令和　年　　月　　日</t>
    <rPh sb="0" eb="2">
      <t>レイワ</t>
    </rPh>
    <rPh sb="3" eb="4">
      <t>ネン</t>
    </rPh>
    <rPh sb="6" eb="7">
      <t>ツキ</t>
    </rPh>
    <rPh sb="9" eb="10">
      <t>ヒ</t>
    </rPh>
    <phoneticPr fontId="11"/>
  </si>
  <si>
    <t>３　基準上置くべき従業者数</t>
    <rPh sb="2" eb="5">
      <t>キジュンジョウ</t>
    </rPh>
    <rPh sb="5" eb="6">
      <t>オ</t>
    </rPh>
    <rPh sb="9" eb="13">
      <t>ジュウギョウシャスウ</t>
    </rPh>
    <phoneticPr fontId="1"/>
  </si>
  <si>
    <t>（２）世話人（常勤換算数）</t>
    <rPh sb="3" eb="6">
      <t>セワニン</t>
    </rPh>
    <rPh sb="7" eb="9">
      <t>ジョウキン</t>
    </rPh>
    <rPh sb="9" eb="11">
      <t>カンサン</t>
    </rPh>
    <rPh sb="11" eb="12">
      <t>スウ</t>
    </rPh>
    <phoneticPr fontId="1"/>
  </si>
  <si>
    <t>（３）生活支援員（常勤換算数）</t>
    <rPh sb="3" eb="8">
      <t>セイカツシエンイン</t>
    </rPh>
    <phoneticPr fontId="1"/>
  </si>
  <si>
    <t>6：1以上</t>
    <rPh sb="2" eb="4">
      <t>イジョウ</t>
    </rPh>
    <phoneticPr fontId="1"/>
  </si>
  <si>
    <t>5：1以上</t>
    <rPh sb="2" eb="4">
      <t>イジョウ</t>
    </rPh>
    <phoneticPr fontId="1"/>
  </si>
  <si>
    <t>12:1以上</t>
    <rPh sb="3" eb="5">
      <t>イジョウ</t>
    </rPh>
    <phoneticPr fontId="1"/>
  </si>
  <si>
    <t>30:1以上</t>
    <rPh sb="3" eb="5">
      <t>イジョウ</t>
    </rPh>
    <phoneticPr fontId="1"/>
  </si>
  <si>
    <t>7.5:1以上</t>
    <rPh sb="4" eb="6">
      <t>イジョウ</t>
    </rPh>
    <phoneticPr fontId="1"/>
  </si>
  <si>
    <t>20:1以上</t>
    <rPh sb="3" eb="5">
      <t>イジョウ</t>
    </rPh>
    <phoneticPr fontId="1"/>
  </si>
  <si>
    <t>介護サービス包括型
外部サービス利用型</t>
    <rPh sb="0" eb="2">
      <t>カイゴ</t>
    </rPh>
    <rPh sb="6" eb="9">
      <t>ホウカツガタ</t>
    </rPh>
    <rPh sb="10" eb="12">
      <t>ガイブ</t>
    </rPh>
    <rPh sb="16" eb="19">
      <t>リヨウガタ</t>
    </rPh>
    <phoneticPr fontId="1"/>
  </si>
  <si>
    <t>（１）算定する人員配置体制加算</t>
    <rPh sb="3" eb="5">
      <t>サンテイ</t>
    </rPh>
    <rPh sb="7" eb="15">
      <t>ジンインハイチタイセイカサン</t>
    </rPh>
    <phoneticPr fontId="1"/>
  </si>
  <si>
    <t>Ⅰ型・Ⅲ型</t>
    <rPh sb="1" eb="2">
      <t>ガタ</t>
    </rPh>
    <rPh sb="4" eb="5">
      <t>ガタ</t>
    </rPh>
    <phoneticPr fontId="1"/>
  </si>
  <si>
    <t>Ⅱ型・Ⅳ型</t>
    <rPh sb="1" eb="2">
      <t>ガタ</t>
    </rPh>
    <rPh sb="4" eb="5">
      <t>ガタ</t>
    </rPh>
    <phoneticPr fontId="1"/>
  </si>
  <si>
    <t>Ⅴ型・Ⅶ型・Ⅸ型・Ⅺ型</t>
    <rPh sb="1" eb="2">
      <t>ガタ</t>
    </rPh>
    <rPh sb="4" eb="5">
      <t>ガタ</t>
    </rPh>
    <rPh sb="7" eb="8">
      <t>ガタ</t>
    </rPh>
    <rPh sb="10" eb="11">
      <t>ガタ</t>
    </rPh>
    <phoneticPr fontId="1"/>
  </si>
  <si>
    <t>Ⅵ型・Ⅷ型・Ⅹ型・Ⅻ型</t>
    <rPh sb="1" eb="2">
      <t>ガタ</t>
    </rPh>
    <rPh sb="4" eb="5">
      <t>ガタ</t>
    </rPh>
    <rPh sb="7" eb="8">
      <t>ガタ</t>
    </rPh>
    <rPh sb="10" eb="11">
      <t>ガタ</t>
    </rPh>
    <phoneticPr fontId="1"/>
  </si>
  <si>
    <t>ⅩⅢ型</t>
    <rPh sb="2" eb="3">
      <t>ガタ</t>
    </rPh>
    <phoneticPr fontId="1"/>
  </si>
  <si>
    <t>ⅩⅣ型</t>
    <rPh sb="2" eb="3">
      <t>ガタ</t>
    </rPh>
    <phoneticPr fontId="1"/>
  </si>
  <si>
    <t>１　事業所情報</t>
    <rPh sb="2" eb="5">
      <t>ジギョウショ</t>
    </rPh>
    <rPh sb="5" eb="7">
      <t>ジョウホウ</t>
    </rPh>
    <phoneticPr fontId="1"/>
  </si>
  <si>
    <t>（１）法人名</t>
    <rPh sb="3" eb="5">
      <t>ホウジン</t>
    </rPh>
    <rPh sb="5" eb="6">
      <t>メイ</t>
    </rPh>
    <phoneticPr fontId="11"/>
  </si>
  <si>
    <t>（２）事業所名</t>
    <rPh sb="3" eb="6">
      <t>ジギョウショ</t>
    </rPh>
    <rPh sb="6" eb="7">
      <t>メイ</t>
    </rPh>
    <phoneticPr fontId="11"/>
  </si>
  <si>
    <t>（３）事業所番号</t>
    <rPh sb="3" eb="6">
      <t>ジギョウショ</t>
    </rPh>
    <rPh sb="6" eb="8">
      <t>バンゴウ</t>
    </rPh>
    <phoneticPr fontId="11"/>
  </si>
  <si>
    <t>（４）事業所サービス類型</t>
    <rPh sb="3" eb="6">
      <t>ジギョウショ</t>
    </rPh>
    <rPh sb="10" eb="12">
      <t>ルイケイ</t>
    </rPh>
    <phoneticPr fontId="1"/>
  </si>
  <si>
    <t>世話人等の加配基準
（特定従業者数換算）</t>
    <rPh sb="0" eb="3">
      <t>セワニン</t>
    </rPh>
    <rPh sb="3" eb="4">
      <t>トウ</t>
    </rPh>
    <rPh sb="5" eb="7">
      <t>カハイ</t>
    </rPh>
    <rPh sb="7" eb="9">
      <t>キジュン</t>
    </rPh>
    <rPh sb="11" eb="13">
      <t>トクテイ</t>
    </rPh>
    <rPh sb="13" eb="14">
      <t>ジュウ</t>
    </rPh>
    <rPh sb="14" eb="17">
      <t>ギョウシャスウ</t>
    </rPh>
    <rPh sb="17" eb="19">
      <t>カンサン</t>
    </rPh>
    <phoneticPr fontId="1"/>
  </si>
  <si>
    <t>１　事業者情報</t>
    <rPh sb="2" eb="5">
      <t>ジギョウシャ</t>
    </rPh>
    <rPh sb="5" eb="7">
      <t>ジョウホウ</t>
    </rPh>
    <phoneticPr fontId="11"/>
  </si>
  <si>
    <t>週の所定労働時間</t>
    <rPh sb="0" eb="1">
      <t>シュウ</t>
    </rPh>
    <rPh sb="2" eb="4">
      <t>ショテイ</t>
    </rPh>
    <rPh sb="4" eb="6">
      <t>ロウドウ</t>
    </rPh>
    <rPh sb="6" eb="8">
      <t>ジカン</t>
    </rPh>
    <phoneticPr fontId="11"/>
  </si>
  <si>
    <t>必要時間数</t>
    <rPh sb="0" eb="5">
      <t>ヒツヨウジカンスウ</t>
    </rPh>
    <phoneticPr fontId="1"/>
  </si>
  <si>
    <t>（５）週の所定労働時間</t>
    <rPh sb="3" eb="4">
      <t>シュウ</t>
    </rPh>
    <rPh sb="5" eb="11">
      <t>ショテイロウドウジカン</t>
    </rPh>
    <phoneticPr fontId="1"/>
  </si>
  <si>
    <t>４　人員配置体制加算の算定における必要加配数</t>
    <rPh sb="2" eb="6">
      <t>ジンインハイチ</t>
    </rPh>
    <rPh sb="6" eb="10">
      <t>タイセイカサン</t>
    </rPh>
    <rPh sb="11" eb="13">
      <t>サンテイ</t>
    </rPh>
    <rPh sb="17" eb="20">
      <t>カハイスウ</t>
    </rPh>
    <phoneticPr fontId="1"/>
  </si>
  <si>
    <t>（２）世話人等の必要加配数（特定従業者数換算数）</t>
    <rPh sb="3" eb="6">
      <t>セワニン</t>
    </rPh>
    <rPh sb="6" eb="7">
      <t>トウ</t>
    </rPh>
    <rPh sb="8" eb="10">
      <t>ヒツヨウ</t>
    </rPh>
    <rPh sb="10" eb="12">
      <t>カハイ</t>
    </rPh>
    <rPh sb="12" eb="13">
      <t>スウ</t>
    </rPh>
    <rPh sb="14" eb="20">
      <t>トクテイジュウギョウシャスウ</t>
    </rPh>
    <rPh sb="20" eb="22">
      <t>カンサン</t>
    </rPh>
    <rPh sb="22" eb="23">
      <t>スウ</t>
    </rPh>
    <phoneticPr fontId="1"/>
  </si>
  <si>
    <t>合計必要時間数</t>
    <rPh sb="2" eb="4">
      <t>ヒツヨウ</t>
    </rPh>
    <rPh sb="4" eb="7">
      <t>ジカンスウ</t>
    </rPh>
    <phoneticPr fontId="1"/>
  </si>
  <si>
    <t>合計必要配置人数</t>
    <rPh sb="2" eb="4">
      <t>ヒツヨウ</t>
    </rPh>
    <rPh sb="4" eb="6">
      <t>ハイチ</t>
    </rPh>
    <rPh sb="6" eb="8">
      <t>ニンズウ</t>
    </rPh>
    <phoneticPr fontId="1"/>
  </si>
  <si>
    <t>参考様式５－１及び別紙５－１</t>
    <rPh sb="0" eb="4">
      <t>さんこうようしき</t>
    </rPh>
    <rPh sb="7" eb="8">
      <t>およ</t>
    </rPh>
    <rPh sb="9" eb="11">
      <t>べっし</t>
    </rPh>
    <phoneticPr fontId="10" type="Hiragana" alignment="distributed"/>
  </si>
  <si>
    <t>サービスの種類（</t>
    <rPh sb="5" eb="7">
      <t>しゅるい</t>
    </rPh>
    <phoneticPr fontId="10" type="Hiragana" alignment="distributed"/>
  </si>
  <si>
    <t>）</t>
    <phoneticPr fontId="10" type="Hiragana" alignment="distributed"/>
  </si>
  <si>
    <t>従業者等の勤務体制及び勤務形態一覧表</t>
    <rPh sb="0" eb="4">
      <t>じゅうぎょうしゃとう</t>
    </rPh>
    <rPh sb="5" eb="9">
      <t>きんむたいせい</t>
    </rPh>
    <rPh sb="9" eb="10">
      <t>およ</t>
    </rPh>
    <rPh sb="11" eb="15">
      <t>きんむけいたい</t>
    </rPh>
    <rPh sb="15" eb="18">
      <t>いちらんひょう</t>
    </rPh>
    <phoneticPr fontId="10" type="Hiragana" alignment="distributed"/>
  </si>
  <si>
    <t>事業所・施設名（</t>
    <rPh sb="0" eb="3">
      <t>じぎょうしょ</t>
    </rPh>
    <rPh sb="4" eb="6">
      <t>しせつ</t>
    </rPh>
    <rPh sb="6" eb="7">
      <t>めい</t>
    </rPh>
    <phoneticPr fontId="10" type="Hiragana" alignment="distributed"/>
  </si>
  <si>
    <t>当該事業所において常勤の職員が週に勤務すべき時間数＊１</t>
    <rPh sb="0" eb="5">
      <t>とうがいじぎょうしょ</t>
    </rPh>
    <rPh sb="9" eb="11">
      <t>じょうきん</t>
    </rPh>
    <rPh sb="12" eb="14">
      <t>しょくいん</t>
    </rPh>
    <rPh sb="15" eb="16">
      <t>しゅう</t>
    </rPh>
    <rPh sb="17" eb="19">
      <t>きんむ</t>
    </rPh>
    <rPh sb="22" eb="25">
      <t>じかんすう</t>
    </rPh>
    <phoneticPr fontId="10" type="Hiragana" alignment="distributed"/>
  </si>
  <si>
    <t>事業所の定員数</t>
    <rPh sb="0" eb="3">
      <t>じぎょうしょ</t>
    </rPh>
    <rPh sb="4" eb="7">
      <t>ていいんすう</t>
    </rPh>
    <phoneticPr fontId="10" type="Hiragana" alignment="distributed"/>
  </si>
  <si>
    <t>前年度の平均実利用者数</t>
    <rPh sb="0" eb="3">
      <t>ぜんねんど</t>
    </rPh>
    <rPh sb="4" eb="11">
      <t>へいきんじつりようしゃすう</t>
    </rPh>
    <phoneticPr fontId="10" type="Hiragana" alignment="distributed"/>
  </si>
  <si>
    <t>人員配置区分</t>
    <rPh sb="0" eb="6">
      <t>じんいんはいちくぶん</t>
    </rPh>
    <phoneticPr fontId="10" type="Hiragana" alignment="distributed"/>
  </si>
  <si>
    <t>夜間支援時間帯（ＧＨのみ）</t>
    <rPh sb="0" eb="7">
      <t>やかんしえんじかんたい</t>
    </rPh>
    <phoneticPr fontId="10" type="Hiragana" alignment="distributed"/>
  </si>
  <si>
    <t>職種＊２</t>
    <rPh sb="0" eb="2">
      <t>しょくしゅ</t>
    </rPh>
    <phoneticPr fontId="10" type="Hiragana" alignment="distributed"/>
  </si>
  <si>
    <t>勤務形態＊３</t>
    <rPh sb="0" eb="4">
      <t>きんむけいたい</t>
    </rPh>
    <phoneticPr fontId="10" type="Hiragana" alignment="distributed"/>
  </si>
  <si>
    <t>氏名＊４</t>
    <rPh sb="0" eb="2">
      <t>しめい</t>
    </rPh>
    <phoneticPr fontId="10" type="Hiragana" alignment="distributed"/>
  </si>
  <si>
    <t>第１週</t>
    <rPh sb="0" eb="1">
      <t>だい</t>
    </rPh>
    <rPh sb="2" eb="3">
      <t>しゅう</t>
    </rPh>
    <phoneticPr fontId="10" type="Hiragana" alignment="distributed"/>
  </si>
  <si>
    <t>第２週</t>
    <rPh sb="0" eb="1">
      <t>だい</t>
    </rPh>
    <rPh sb="2" eb="3">
      <t>しゅう</t>
    </rPh>
    <phoneticPr fontId="10" type="Hiragana" alignment="distributed"/>
  </si>
  <si>
    <t>第３週</t>
    <rPh sb="0" eb="1">
      <t>だい</t>
    </rPh>
    <rPh sb="2" eb="3">
      <t>しゅう</t>
    </rPh>
    <phoneticPr fontId="10" type="Hiragana" alignment="distributed"/>
  </si>
  <si>
    <t>第４週</t>
    <rPh sb="0" eb="1">
      <t>だい</t>
    </rPh>
    <rPh sb="2" eb="3">
      <t>しゅう</t>
    </rPh>
    <phoneticPr fontId="10" type="Hiragana" alignment="distributed"/>
  </si>
  <si>
    <t>４週の合計</t>
    <rPh sb="1" eb="2">
      <t>しゅう</t>
    </rPh>
    <rPh sb="3" eb="5">
      <t>ごうけい</t>
    </rPh>
    <phoneticPr fontId="10" type="Hiragana" alignment="distributed"/>
  </si>
  <si>
    <t>週平均の勤務時間</t>
    <rPh sb="0" eb="3">
      <t>しゅうへいきん</t>
    </rPh>
    <rPh sb="4" eb="8">
      <t>きんむじかん</t>
    </rPh>
    <phoneticPr fontId="10" type="Hiragana" alignment="distributed"/>
  </si>
  <si>
    <t>常勤換算後の人数</t>
    <rPh sb="0" eb="2">
      <t>じょうきん</t>
    </rPh>
    <rPh sb="2" eb="4">
      <t>かんざん</t>
    </rPh>
    <rPh sb="4" eb="5">
      <t>ご</t>
    </rPh>
    <rPh sb="6" eb="8">
      <t>にんずう</t>
    </rPh>
    <phoneticPr fontId="10" type="Hiragana" alignment="distributed"/>
  </si>
  <si>
    <t>資格の有無及び種類
＊５</t>
    <rPh sb="0" eb="2">
      <t>しかく</t>
    </rPh>
    <rPh sb="3" eb="5">
      <t>うむ</t>
    </rPh>
    <rPh sb="5" eb="6">
      <t>およ</t>
    </rPh>
    <rPh sb="7" eb="9">
      <t>しゅるい</t>
    </rPh>
    <phoneticPr fontId="10" type="Hiragana" alignment="distributed"/>
  </si>
  <si>
    <t>他の事業所の名称及び職種
＊６</t>
    <rPh sb="0" eb="1">
      <t>ほか</t>
    </rPh>
    <rPh sb="2" eb="5">
      <t>じぎょうしょ</t>
    </rPh>
    <rPh sb="6" eb="8">
      <t>めいしょう</t>
    </rPh>
    <rPh sb="8" eb="9">
      <t>およ</t>
    </rPh>
    <rPh sb="10" eb="12">
      <t>しょくしゅ</t>
    </rPh>
    <phoneticPr fontId="10" type="Hiragana" alignment="distributed"/>
  </si>
  <si>
    <t>他の事業所での合計
勤務時間
＊７</t>
    <rPh sb="0" eb="1">
      <t>ほか</t>
    </rPh>
    <rPh sb="2" eb="5">
      <t>じぎょうしょ</t>
    </rPh>
    <rPh sb="7" eb="9">
      <t>ごうけい</t>
    </rPh>
    <rPh sb="10" eb="14">
      <t>きんむじかん</t>
    </rPh>
    <phoneticPr fontId="10" type="Hiragana" alignment="distributed"/>
  </si>
  <si>
    <t>管理者</t>
    <rPh sb="0" eb="3">
      <t>カンリシャ</t>
    </rPh>
    <phoneticPr fontId="1"/>
  </si>
  <si>
    <t>職種</t>
    <rPh sb="0" eb="2">
      <t>しょくしゅ</t>
    </rPh>
    <phoneticPr fontId="10" type="Hiragana" alignment="distributed"/>
  </si>
  <si>
    <t>合計</t>
    <rPh sb="0" eb="2">
      <t>ごうけい</t>
    </rPh>
    <phoneticPr fontId="10" type="Hiragana" alignment="distributed"/>
  </si>
  <si>
    <t>【入力上の注意点】</t>
    <rPh sb="1" eb="4">
      <t>にゅうりょくじょう</t>
    </rPh>
    <rPh sb="5" eb="8">
      <t>ちゅういてん</t>
    </rPh>
    <phoneticPr fontId="10" type="Hiragana" alignment="distributed"/>
  </si>
  <si>
    <t>＊１</t>
    <phoneticPr fontId="10" type="Hiragana" alignment="distributed"/>
  </si>
  <si>
    <t>＊２</t>
    <phoneticPr fontId="10" type="Hiragana" alignment="distributed"/>
  </si>
  <si>
    <t>「職種」は、当該事業所に係る指定基準及び加算算定において必要な職種を職種ごとに記載（ドロップダウンで選択。「事務員」などは「リスト」シートの職種欄の使用しない職種を書き替えて選択）</t>
    <rPh sb="1" eb="3">
      <t>しょくしゅ</t>
    </rPh>
    <rPh sb="6" eb="11">
      <t>とうがいじぎょうしょ</t>
    </rPh>
    <rPh sb="12" eb="13">
      <t>かか</t>
    </rPh>
    <rPh sb="14" eb="19">
      <t>していきじゅんおよ</t>
    </rPh>
    <rPh sb="20" eb="24">
      <t>かさんさんてい</t>
    </rPh>
    <rPh sb="28" eb="30">
      <t>ひつよう</t>
    </rPh>
    <rPh sb="31" eb="33">
      <t>しょくしゅ</t>
    </rPh>
    <rPh sb="34" eb="36">
      <t>しょくしゅ</t>
    </rPh>
    <rPh sb="39" eb="41">
      <t>きさい</t>
    </rPh>
    <rPh sb="50" eb="52">
      <t>せんたく</t>
    </rPh>
    <rPh sb="54" eb="57">
      <t>じむいん</t>
    </rPh>
    <rPh sb="70" eb="72">
      <t>しょくしゅ</t>
    </rPh>
    <rPh sb="72" eb="73">
      <t>らん</t>
    </rPh>
    <rPh sb="74" eb="76">
      <t>しよう</t>
    </rPh>
    <rPh sb="79" eb="81">
      <t>しょくしゅ</t>
    </rPh>
    <rPh sb="82" eb="83">
      <t>か</t>
    </rPh>
    <rPh sb="84" eb="85">
      <t>か</t>
    </rPh>
    <rPh sb="87" eb="89">
      <t>せんたく</t>
    </rPh>
    <phoneticPr fontId="10" type="Hiragana" alignment="distributed"/>
  </si>
  <si>
    <t>＊３</t>
    <phoneticPr fontId="10" type="Hiragana" alignment="distributed"/>
  </si>
  <si>
    <t>「勤務形態」は、職種ごとに下記の勤務形態の区分の順にまとめて記載（ドロップダウンで選択）</t>
    <rPh sb="1" eb="5">
      <t>きんむけいたい</t>
    </rPh>
    <rPh sb="8" eb="10">
      <t>しょくしゅ</t>
    </rPh>
    <rPh sb="13" eb="15">
      <t>かき</t>
    </rPh>
    <rPh sb="30" eb="32">
      <t>きさい</t>
    </rPh>
    <rPh sb="41" eb="43">
      <t>せんたく</t>
    </rPh>
    <phoneticPr fontId="10" type="Hiragana" alignment="distributed"/>
  </si>
  <si>
    <t>なお、常勤の区分となるには、「当該事業所において常勤の職員が週に勤務すべき時間数」を満たしている必要がある。</t>
    <rPh sb="3" eb="5">
      <t>じょうきん</t>
    </rPh>
    <rPh sb="6" eb="8">
      <t>くぶん</t>
    </rPh>
    <rPh sb="15" eb="20">
      <t>とうがいじぎょうしょ</t>
    </rPh>
    <rPh sb="24" eb="26">
      <t>じょうきん</t>
    </rPh>
    <rPh sb="27" eb="29">
      <t>しょくいん</t>
    </rPh>
    <rPh sb="30" eb="31">
      <t>しゅう</t>
    </rPh>
    <rPh sb="32" eb="34">
      <t>きんむ</t>
    </rPh>
    <rPh sb="37" eb="40">
      <t>じかんすう</t>
    </rPh>
    <rPh sb="42" eb="43">
      <t>み</t>
    </rPh>
    <rPh sb="48" eb="50">
      <t>ひつよう</t>
    </rPh>
    <phoneticPr fontId="10" type="Hiragana" alignment="distributed"/>
  </si>
  <si>
    <t>また、兼務の区分は、当該事業所において複数の職務を兼務する場合に選択する。</t>
    <rPh sb="3" eb="5">
      <t>けんむ</t>
    </rPh>
    <rPh sb="6" eb="8">
      <t>くぶん</t>
    </rPh>
    <rPh sb="10" eb="15">
      <t>とうがいじぎょうしょ</t>
    </rPh>
    <rPh sb="19" eb="21">
      <t>ふくすう</t>
    </rPh>
    <rPh sb="22" eb="24">
      <t>しょくむ</t>
    </rPh>
    <rPh sb="25" eb="27">
      <t>けんむ</t>
    </rPh>
    <rPh sb="29" eb="31">
      <t>ばあい</t>
    </rPh>
    <rPh sb="32" eb="34">
      <t>せんたく</t>
    </rPh>
    <phoneticPr fontId="10" type="Hiragana" alignment="distributed"/>
  </si>
  <si>
    <t>勤務形態の区分　　Ａ：常勤で専従　Ｂ：常勤で兼務　Ｃ：常勤以外（非常勤）で専従　Ｄ：常勤以外（非常勤）で兼務</t>
    <rPh sb="0" eb="4">
      <t>きんむけいたい</t>
    </rPh>
    <rPh sb="5" eb="7">
      <t>くぶん</t>
    </rPh>
    <rPh sb="11" eb="13">
      <t>じょうきん</t>
    </rPh>
    <rPh sb="14" eb="16">
      <t>せんじゅう</t>
    </rPh>
    <rPh sb="19" eb="21">
      <t>じょうきん</t>
    </rPh>
    <rPh sb="22" eb="24">
      <t>けんむ</t>
    </rPh>
    <rPh sb="27" eb="31">
      <t>じょうきんいがい</t>
    </rPh>
    <rPh sb="32" eb="35">
      <t>ひじょうきん</t>
    </rPh>
    <rPh sb="37" eb="39">
      <t>せんじゅう</t>
    </rPh>
    <rPh sb="42" eb="46">
      <t>じょうきんいがい</t>
    </rPh>
    <rPh sb="47" eb="50">
      <t>ひじょうきん</t>
    </rPh>
    <rPh sb="52" eb="54">
      <t>けんむ</t>
    </rPh>
    <phoneticPr fontId="10" type="Hiragana" alignment="distributed"/>
  </si>
  <si>
    <t>＊４</t>
    <phoneticPr fontId="10" type="Hiragana" alignment="distributed"/>
  </si>
  <si>
    <t>当該事業に係る管理者を含む従業者全員についてフルネームを記載し、４週間分の勤務すべき時間数を記載（「リスト」シートで指定された記号を入力することで自動計算）</t>
    <rPh sb="0" eb="4">
      <t>とうがいじぎょう</t>
    </rPh>
    <rPh sb="5" eb="6">
      <t>かか</t>
    </rPh>
    <rPh sb="7" eb="10">
      <t>かんりしゃ</t>
    </rPh>
    <rPh sb="11" eb="12">
      <t>ふく</t>
    </rPh>
    <rPh sb="13" eb="18">
      <t>じゅうぎょうしゃぜんいん</t>
    </rPh>
    <rPh sb="28" eb="30">
      <t>きさい</t>
    </rPh>
    <rPh sb="33" eb="36">
      <t>しゅうかんぶん</t>
    </rPh>
    <rPh sb="37" eb="39">
      <t>きんむ</t>
    </rPh>
    <rPh sb="42" eb="45">
      <t>じかんすう</t>
    </rPh>
    <rPh sb="46" eb="48">
      <t>きさい</t>
    </rPh>
    <rPh sb="58" eb="60">
      <t>してい</t>
    </rPh>
    <rPh sb="63" eb="65">
      <t>きごう</t>
    </rPh>
    <rPh sb="66" eb="68">
      <t>にゅうりょく</t>
    </rPh>
    <rPh sb="73" eb="77">
      <t>じどうけいさん</t>
    </rPh>
    <phoneticPr fontId="10" type="Hiragana" alignment="distributed"/>
  </si>
  <si>
    <t>当該事業所の勤務時間</t>
    <rPh sb="0" eb="5">
      <t>とうがいじぎょうしょ</t>
    </rPh>
    <rPh sb="6" eb="10">
      <t>きんむじかん</t>
    </rPh>
    <phoneticPr fontId="10" type="Hiragana" alignment="distributed"/>
  </si>
  <si>
    <t>＊５</t>
    <phoneticPr fontId="10" type="Hiragana" alignment="distributed"/>
  </si>
  <si>
    <t>「資格の有無及び種類」は、医師、看護師、准看護師、社会福祉士、介護福祉士、保育士、管理栄養士、栄養士、精神保健福祉士等を記載</t>
    <rPh sb="1" eb="3">
      <t>しかく</t>
    </rPh>
    <rPh sb="4" eb="7">
      <t>うむおよ</t>
    </rPh>
    <rPh sb="8" eb="10">
      <t>しゅるい</t>
    </rPh>
    <rPh sb="13" eb="15">
      <t>いし</t>
    </rPh>
    <rPh sb="16" eb="19">
      <t>かんごし</t>
    </rPh>
    <rPh sb="20" eb="24">
      <t>じゅんかんごし</t>
    </rPh>
    <rPh sb="25" eb="30">
      <t>しゃかいふくしし</t>
    </rPh>
    <rPh sb="31" eb="36">
      <t>かいごふくしし</t>
    </rPh>
    <rPh sb="37" eb="40">
      <t>ほいくし</t>
    </rPh>
    <rPh sb="41" eb="46">
      <t>かんりえいようし</t>
    </rPh>
    <rPh sb="47" eb="50">
      <t>えいようし</t>
    </rPh>
    <rPh sb="51" eb="58">
      <t>せいしんほけんふくしし</t>
    </rPh>
    <rPh sb="58" eb="59">
      <t>とう</t>
    </rPh>
    <rPh sb="60" eb="62">
      <t>きさい</t>
    </rPh>
    <phoneticPr fontId="10" type="Hiragana" alignment="distributed"/>
  </si>
  <si>
    <t>＊６</t>
    <phoneticPr fontId="10" type="Hiragana" alignment="distributed"/>
  </si>
  <si>
    <t>「他の事業所の名称及び職種」は、同一法人内の他の事業所で兼務する者について、当該他の事業所の名称及び職種を記載</t>
    <rPh sb="1" eb="2">
      <t>ほか</t>
    </rPh>
    <rPh sb="3" eb="6">
      <t>じぎょうしょ</t>
    </rPh>
    <rPh sb="7" eb="9">
      <t>めいしょう</t>
    </rPh>
    <rPh sb="9" eb="10">
      <t>およ</t>
    </rPh>
    <rPh sb="11" eb="13">
      <t>しょくしゅ</t>
    </rPh>
    <rPh sb="16" eb="21">
      <t>どういつほうじんない</t>
    </rPh>
    <rPh sb="22" eb="23">
      <t>ほか</t>
    </rPh>
    <rPh sb="24" eb="27">
      <t>じぎょうしょ</t>
    </rPh>
    <rPh sb="28" eb="30">
      <t>けんむ</t>
    </rPh>
    <rPh sb="32" eb="33">
      <t>もの</t>
    </rPh>
    <rPh sb="38" eb="40">
      <t>とうがい</t>
    </rPh>
    <rPh sb="40" eb="48">
      <t>ほかのじぎょうしょのめいしょう</t>
    </rPh>
    <rPh sb="48" eb="49">
      <t>およ</t>
    </rPh>
    <rPh sb="50" eb="52">
      <t>しょくしゅ</t>
    </rPh>
    <rPh sb="53" eb="55">
      <t>きさい</t>
    </rPh>
    <phoneticPr fontId="10" type="Hiragana" alignment="distributed"/>
  </si>
  <si>
    <t>＊７</t>
    <phoneticPr fontId="10" type="Hiragana" alignment="distributed"/>
  </si>
  <si>
    <t>「他の事業所での合計勤務時間数」は、同一法人内の他の事業所での４週間の合計勤務時間数を記載</t>
    <rPh sb="1" eb="2">
      <t>ほか</t>
    </rPh>
    <rPh sb="3" eb="6">
      <t>じぎょうしょ</t>
    </rPh>
    <rPh sb="8" eb="15">
      <t>ごうけいきんむじかんすう</t>
    </rPh>
    <rPh sb="18" eb="23">
      <t>どういつほうじんない</t>
    </rPh>
    <rPh sb="24" eb="25">
      <t>ほか</t>
    </rPh>
    <rPh sb="26" eb="29">
      <t>じぎょうしょ</t>
    </rPh>
    <rPh sb="32" eb="34">
      <t>しゅうかん</t>
    </rPh>
    <rPh sb="35" eb="42">
      <t>ごうけいきんむじかんすう</t>
    </rPh>
    <rPh sb="43" eb="45">
      <t>きさい</t>
    </rPh>
    <phoneticPr fontId="10" type="Hiragana" alignment="distributed"/>
  </si>
  <si>
    <t>－</t>
    <phoneticPr fontId="10" type="Hiragana" alignment="distributed"/>
  </si>
  <si>
    <t>短期入所事業所については、夜間の支援体制を必ず記載</t>
    <rPh sb="0" eb="7">
      <t>たんきにゅうしょじぎょうしょ</t>
    </rPh>
    <rPh sb="13" eb="15">
      <t>やかん</t>
    </rPh>
    <rPh sb="16" eb="20">
      <t>しえんたいせい</t>
    </rPh>
    <rPh sb="21" eb="22">
      <t>かなら</t>
    </rPh>
    <rPh sb="23" eb="25">
      <t>きさい</t>
    </rPh>
    <phoneticPr fontId="10" type="Hiragana" alignment="distributed"/>
  </si>
  <si>
    <t>専従</t>
    <rPh sb="0" eb="2">
      <t>せんじゅう</t>
    </rPh>
    <phoneticPr fontId="10" type="Hiragana" alignment="distributed"/>
  </si>
  <si>
    <t>兼務</t>
    <rPh sb="0" eb="2">
      <t>けんむ</t>
    </rPh>
    <phoneticPr fontId="10" type="Hiragana" alignment="distributed"/>
  </si>
  <si>
    <t>従業者数</t>
    <rPh sb="0" eb="4">
      <t>じゅうぎょうしゃすう</t>
    </rPh>
    <phoneticPr fontId="10" type="Hiragana" alignment="distributed"/>
  </si>
  <si>
    <t>常勤</t>
    <rPh sb="0" eb="2">
      <t>じょうきん</t>
    </rPh>
    <phoneticPr fontId="10" type="Hiragana" alignment="distributed"/>
  </si>
  <si>
    <t>非常勤</t>
    <rPh sb="0" eb="3">
      <t>ひじょうきん</t>
    </rPh>
    <phoneticPr fontId="10" type="Hiragana" alignment="distributed"/>
  </si>
  <si>
    <t>常勤換算後の人数</t>
    <rPh sb="0" eb="5">
      <t>じょうきんかんざんご</t>
    </rPh>
    <rPh sb="6" eb="8">
      <t>にんずう</t>
    </rPh>
    <phoneticPr fontId="10" type="Hiragana" alignment="distributed"/>
  </si>
  <si>
    <t>常勤換算後の人数_計</t>
    <rPh sb="0" eb="5">
      <t>じょうきんかんざんご</t>
    </rPh>
    <rPh sb="6" eb="8">
      <t>にんずう</t>
    </rPh>
    <rPh sb="9" eb="10">
      <t>けい</t>
    </rPh>
    <phoneticPr fontId="10" type="Hiragana" alignment="distributed"/>
  </si>
  <si>
    <t>その他（右の合計）</t>
    <rPh sb="2" eb="3">
      <t>た</t>
    </rPh>
    <rPh sb="4" eb="5">
      <t>みぎ</t>
    </rPh>
    <rPh sb="6" eb="8">
      <t>ごうけい</t>
    </rPh>
    <phoneticPr fontId="10" type="Hiragana" alignment="distributed"/>
  </si>
  <si>
    <t>≪要選択≫</t>
    <rPh sb="1" eb="4">
      <t>ようせんたく</t>
    </rPh>
    <phoneticPr fontId="10" type="Hiragana" alignment="distributed"/>
  </si>
  <si>
    <t>「合計」の左の「職種」が「その他」の場合に「職種＊２」の職種を全て選択してください。</t>
    <rPh sb="1" eb="3">
      <t>ごうけい</t>
    </rPh>
    <rPh sb="5" eb="6">
      <t>ひだり</t>
    </rPh>
    <rPh sb="8" eb="10">
      <t>しょくしゅ</t>
    </rPh>
    <rPh sb="15" eb="16">
      <t>た</t>
    </rPh>
    <rPh sb="18" eb="20">
      <t>ばあい</t>
    </rPh>
    <rPh sb="22" eb="24">
      <t>しょくしゅ</t>
    </rPh>
    <rPh sb="28" eb="30">
      <t>しょくしゅ</t>
    </rPh>
    <rPh sb="31" eb="32">
      <t>すべ</t>
    </rPh>
    <rPh sb="33" eb="35">
      <t>せんたく</t>
    </rPh>
    <phoneticPr fontId="10" type="Hiragana" alignment="distributed"/>
  </si>
  <si>
    <t>指定（変更）年月日</t>
    <rPh sb="0" eb="2">
      <t>シテイ</t>
    </rPh>
    <rPh sb="3" eb="5">
      <t>ヘンコウ</t>
    </rPh>
    <rPh sb="6" eb="9">
      <t>ネンガッピ</t>
    </rPh>
    <phoneticPr fontId="1"/>
  </si>
  <si>
    <t>職種</t>
    <rPh sb="0" eb="2">
      <t>ショクシュ</t>
    </rPh>
    <phoneticPr fontId="1"/>
  </si>
  <si>
    <t>勤務形態</t>
    <rPh sb="0" eb="4">
      <t>キンムケイタイ</t>
    </rPh>
    <phoneticPr fontId="1"/>
  </si>
  <si>
    <t>勤務時間（記号）</t>
    <rPh sb="0" eb="4">
      <t>キンムジカン</t>
    </rPh>
    <rPh sb="5" eb="7">
      <t>キゴウ</t>
    </rPh>
    <phoneticPr fontId="1"/>
  </si>
  <si>
    <t>勤務時間１（開始）</t>
    <rPh sb="0" eb="4">
      <t>キンムジカン</t>
    </rPh>
    <rPh sb="6" eb="8">
      <t>カイシ</t>
    </rPh>
    <phoneticPr fontId="1"/>
  </si>
  <si>
    <t>勤務時間１（終了）</t>
    <rPh sb="0" eb="4">
      <t>キンムジカン</t>
    </rPh>
    <rPh sb="6" eb="8">
      <t>シュウリョウ</t>
    </rPh>
    <phoneticPr fontId="1"/>
  </si>
  <si>
    <t>勤務時間２（開始）</t>
    <rPh sb="0" eb="4">
      <t>キンムジカン</t>
    </rPh>
    <rPh sb="6" eb="8">
      <t>カイシ</t>
    </rPh>
    <phoneticPr fontId="1"/>
  </si>
  <si>
    <t>勤務時間２（終了）</t>
    <rPh sb="0" eb="4">
      <t>キンムジカン</t>
    </rPh>
    <rPh sb="6" eb="8">
      <t>シュウリョウ</t>
    </rPh>
    <phoneticPr fontId="1"/>
  </si>
  <si>
    <t>勤務時間３（開始）</t>
    <rPh sb="0" eb="4">
      <t>キンムジカン</t>
    </rPh>
    <rPh sb="6" eb="8">
      <t>カイシ</t>
    </rPh>
    <phoneticPr fontId="1"/>
  </si>
  <si>
    <t>勤務時間３（終了）</t>
    <rPh sb="0" eb="4">
      <t>キンムジカン</t>
    </rPh>
    <rPh sb="6" eb="8">
      <t>シュウリョウ</t>
    </rPh>
    <phoneticPr fontId="1"/>
  </si>
  <si>
    <t>拘束時間（合計）</t>
    <rPh sb="0" eb="4">
      <t>コウソクジカン</t>
    </rPh>
    <rPh sb="5" eb="7">
      <t>ゴウケイ</t>
    </rPh>
    <phoneticPr fontId="1"/>
  </si>
  <si>
    <t>休憩時間（合計）</t>
    <rPh sb="0" eb="4">
      <t>キュウケイジカン</t>
    </rPh>
    <rPh sb="5" eb="7">
      <t>ゴウケイ</t>
    </rPh>
    <phoneticPr fontId="1"/>
  </si>
  <si>
    <t>勤務時間（単位：h）</t>
    <rPh sb="0" eb="4">
      <t>キンムジカン</t>
    </rPh>
    <rPh sb="5" eb="7">
      <t>タンイ</t>
    </rPh>
    <phoneticPr fontId="1"/>
  </si>
  <si>
    <t>勤務時間</t>
    <rPh sb="0" eb="4">
      <t>キンムジカン</t>
    </rPh>
    <phoneticPr fontId="1"/>
  </si>
  <si>
    <t>Ａ</t>
    <phoneticPr fontId="1"/>
  </si>
  <si>
    <t>①</t>
  </si>
  <si>
    <t>↑</t>
    <phoneticPr fontId="1"/>
  </si>
  <si>
    <t>サービス管理責任者</t>
    <rPh sb="4" eb="9">
      <t>カンリセキニンシャ</t>
    </rPh>
    <phoneticPr fontId="1"/>
  </si>
  <si>
    <t>Ｂ</t>
    <phoneticPr fontId="1"/>
  </si>
  <si>
    <t>②</t>
  </si>
  <si>
    <t>必ず月の初日（１日）</t>
    <rPh sb="0" eb="1">
      <t>カナラ</t>
    </rPh>
    <rPh sb="2" eb="3">
      <t>ツキ</t>
    </rPh>
    <rPh sb="4" eb="6">
      <t>ショニチ</t>
    </rPh>
    <rPh sb="8" eb="9">
      <t>ニチ</t>
    </rPh>
    <phoneticPr fontId="1"/>
  </si>
  <si>
    <t>医師</t>
    <rPh sb="0" eb="2">
      <t>イシ</t>
    </rPh>
    <phoneticPr fontId="1"/>
  </si>
  <si>
    <t>Ｃ</t>
    <phoneticPr fontId="1"/>
  </si>
  <si>
    <t>③</t>
  </si>
  <si>
    <t>看護職員</t>
    <rPh sb="0" eb="4">
      <t>カンゴショクイン</t>
    </rPh>
    <phoneticPr fontId="1"/>
  </si>
  <si>
    <t>Ｄ</t>
    <phoneticPr fontId="1"/>
  </si>
  <si>
    <t>④</t>
    <phoneticPr fontId="23" type="Hiragana" alignment="distributed"/>
  </si>
  <si>
    <t>理学療法士</t>
    <rPh sb="0" eb="5">
      <t>リガクリョウホウシ</t>
    </rPh>
    <phoneticPr fontId="1"/>
  </si>
  <si>
    <t>⑤</t>
  </si>
  <si>
    <t>作業療法士</t>
    <rPh sb="0" eb="5">
      <t>サギョウリョウホウシ</t>
    </rPh>
    <phoneticPr fontId="1"/>
  </si>
  <si>
    <t>⑥</t>
  </si>
  <si>
    <t>生活支援員</t>
    <rPh sb="0" eb="5">
      <t>セイカツシエンイン</t>
    </rPh>
    <phoneticPr fontId="1"/>
  </si>
  <si>
    <t>⑦</t>
  </si>
  <si>
    <t>地域移行支援員</t>
    <rPh sb="0" eb="7">
      <t>チイキイコウシエンイン</t>
    </rPh>
    <phoneticPr fontId="1"/>
  </si>
  <si>
    <t>⑧</t>
  </si>
  <si>
    <t>職業指導員</t>
    <rPh sb="0" eb="5">
      <t>ショクギョウシドウイン</t>
    </rPh>
    <phoneticPr fontId="1"/>
  </si>
  <si>
    <t>⑨</t>
  </si>
  <si>
    <t>就労支援員</t>
    <rPh sb="0" eb="5">
      <t>シュウロウシエンイン</t>
    </rPh>
    <phoneticPr fontId="1"/>
  </si>
  <si>
    <t>⑩</t>
  </si>
  <si>
    <t>就労定着支援員</t>
    <rPh sb="0" eb="7">
      <t>シュウロウテイチャクシエンイン</t>
    </rPh>
    <phoneticPr fontId="1"/>
  </si>
  <si>
    <t>⑪</t>
  </si>
  <si>
    <t>世話人</t>
    <rPh sb="0" eb="3">
      <t>セワニン</t>
    </rPh>
    <phoneticPr fontId="1"/>
  </si>
  <si>
    <t>⑫</t>
  </si>
  <si>
    <t>賃金向上達成指導員</t>
    <rPh sb="0" eb="9">
      <t>チンギンコウジョウタッセイシドウイン</t>
    </rPh>
    <phoneticPr fontId="1"/>
  </si>
  <si>
    <t>⑬</t>
  </si>
  <si>
    <t>目標工賃達成指導員</t>
    <rPh sb="0" eb="9">
      <t>モクヒョウコウチンタッセイシドウイン</t>
    </rPh>
    <phoneticPr fontId="1"/>
  </si>
  <si>
    <t>⑭</t>
  </si>
  <si>
    <t>夜間支援従事者</t>
    <rPh sb="0" eb="7">
      <t>ヤカンシエンジュウジシャ</t>
    </rPh>
    <phoneticPr fontId="1"/>
  </si>
  <si>
    <t>⑮</t>
  </si>
  <si>
    <t>管理栄養士</t>
    <rPh sb="0" eb="5">
      <t>カンリエイヨウシ</t>
    </rPh>
    <phoneticPr fontId="1"/>
  </si>
  <si>
    <t>⑯</t>
  </si>
  <si>
    <t>栄養士</t>
    <rPh sb="0" eb="3">
      <t>エイヨウシ</t>
    </rPh>
    <phoneticPr fontId="1"/>
  </si>
  <si>
    <t>⑰</t>
  </si>
  <si>
    <t>調理員</t>
    <rPh sb="0" eb="3">
      <t>チョウリイン</t>
    </rPh>
    <phoneticPr fontId="1"/>
  </si>
  <si>
    <t>⑱</t>
  </si>
  <si>
    <t>言語聴覚士</t>
    <rPh sb="0" eb="5">
      <t>ゲンゴチョウカクシ</t>
    </rPh>
    <phoneticPr fontId="1"/>
  </si>
  <si>
    <t>⑲</t>
  </si>
  <si>
    <t>機能訓練指導員</t>
    <rPh sb="0" eb="7">
      <t>キノウクンレンシドウイン</t>
    </rPh>
    <phoneticPr fontId="1"/>
  </si>
  <si>
    <t>⑳</t>
  </si>
  <si>
    <t>その他</t>
    <rPh sb="2" eb="3">
      <t>タ</t>
    </rPh>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</si>
  <si>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</si>
  <si>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</si>
  <si>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</si>
  <si>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</si>
  <si>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</si>
  <si>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</si>
  <si>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</si>
  <si>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</si>
  <si>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</si>
  <si>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</si>
  <si>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</si>
  <si>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</si>
  <si>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</si>
  <si>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</si>
  <si>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</si>
  <si>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</si>
  <si>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</si>
  <si>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</si>
  <si>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</si>
  <si>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</si>
  <si>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勤務時間及び休憩時間は「h:mm」形式で入力</t>
    <rPh sb="0" eb="4">
      <t>キンムジカン</t>
    </rPh>
    <rPh sb="4" eb="5">
      <t>オヨ</t>
    </rPh>
    <rPh sb="6" eb="10">
      <t>キュウケイジカン</t>
    </rPh>
    <rPh sb="17" eb="19">
      <t>ケイシキ</t>
    </rPh>
    <rPh sb="20" eb="22">
      <t>ニュウリョク</t>
    </rPh>
    <phoneticPr fontId="1"/>
  </si>
  <si>
    <t>勤務時間２以降は、同日に複数の勤務時間がある場合に入力</t>
    <rPh sb="0" eb="4">
      <t>キンムジカン</t>
    </rPh>
    <rPh sb="5" eb="7">
      <t>イコウ</t>
    </rPh>
    <rPh sb="9" eb="11">
      <t>ドウジツ</t>
    </rPh>
    <rPh sb="12" eb="14">
      <t>フクスウ</t>
    </rPh>
    <rPh sb="15" eb="19">
      <t>キンムジカン</t>
    </rPh>
    <rPh sb="22" eb="24">
      <t>バアイ</t>
    </rPh>
    <rPh sb="25" eb="27">
      <t>ニュウリョク</t>
    </rPh>
    <phoneticPr fontId="1"/>
  </si>
  <si>
    <t>休憩時間は合計時間を入力（例：勤務時間１に30分間、勤務時間２に30分間の休憩時間がある場合は、「1:00」と入力）</t>
    <rPh sb="0" eb="4">
      <t>キュウケイジカン</t>
    </rPh>
    <rPh sb="5" eb="7">
      <t>ゴウケイ</t>
    </rPh>
    <rPh sb="7" eb="9">
      <t>ジカン</t>
    </rPh>
    <rPh sb="10" eb="12">
      <t>ニュウリョク</t>
    </rPh>
    <rPh sb="13" eb="14">
      <t>レイ</t>
    </rPh>
    <rPh sb="15" eb="19">
      <t>キンムジカン</t>
    </rPh>
    <rPh sb="23" eb="25">
      <t>フンカン</t>
    </rPh>
    <rPh sb="26" eb="30">
      <t>キンムジカン</t>
    </rPh>
    <rPh sb="34" eb="36">
      <t>フンカン</t>
    </rPh>
    <rPh sb="37" eb="41">
      <t>キュウケイジカン</t>
    </rPh>
    <rPh sb="44" eb="46">
      <t>バアイ</t>
    </rPh>
    <rPh sb="55" eb="57">
      <t>ニュウリョク</t>
    </rPh>
    <phoneticPr fontId="1"/>
  </si>
  <si>
    <t>５：１</t>
    <phoneticPr fontId="1"/>
  </si>
  <si>
    <t>６：１</t>
    <phoneticPr fontId="1"/>
  </si>
  <si>
    <t>なし</t>
    <phoneticPr fontId="1"/>
  </si>
  <si>
    <t>必要加配時間数</t>
    <rPh sb="0" eb="2">
      <t>ヒツヨウ</t>
    </rPh>
    <rPh sb="2" eb="4">
      <t>カハイ</t>
    </rPh>
    <rPh sb="4" eb="7">
      <t>ジカンスウ</t>
    </rPh>
    <phoneticPr fontId="1"/>
  </si>
  <si>
    <t>必要加配数</t>
    <rPh sb="0" eb="2">
      <t>ヒツヨウ</t>
    </rPh>
    <rPh sb="2" eb="5">
      <t>カハイスウ</t>
    </rPh>
    <phoneticPr fontId="1"/>
  </si>
  <si>
    <t>調整時間数</t>
    <rPh sb="0" eb="2">
      <t>チョウセイ</t>
    </rPh>
    <rPh sb="2" eb="5">
      <t>ジカンスウ</t>
    </rPh>
    <phoneticPr fontId="1"/>
  </si>
  <si>
    <t>必要加配人数</t>
    <rPh sb="0" eb="2">
      <t>ヒツヨウ</t>
    </rPh>
    <rPh sb="2" eb="4">
      <t>カハイ</t>
    </rPh>
    <rPh sb="4" eb="6">
      <t>ニンズウ</t>
    </rPh>
    <phoneticPr fontId="1"/>
  </si>
  <si>
    <t>必要調整人数</t>
    <rPh sb="0" eb="2">
      <t>ヒツヨウ</t>
    </rPh>
    <rPh sb="2" eb="4">
      <t>チョウセイ</t>
    </rPh>
    <rPh sb="4" eb="6">
      <t>ニンズウ</t>
    </rPh>
    <phoneticPr fontId="1"/>
  </si>
  <si>
    <t>　本加算の算定に当たっての従業者の員数に換算する方法をいう。</t>
    <rPh sb="1" eb="4">
      <t>ホンカサン</t>
    </rPh>
    <rPh sb="5" eb="7">
      <t>サンテイ</t>
    </rPh>
    <rPh sb="8" eb="9">
      <t>ア</t>
    </rPh>
    <rPh sb="13" eb="16">
      <t>ジュウギョウシャ</t>
    </rPh>
    <rPh sb="17" eb="19">
      <t>インスウ</t>
    </rPh>
    <rPh sb="20" eb="22">
      <t>カンサン</t>
    </rPh>
    <rPh sb="24" eb="26">
      <t>ホウホウ</t>
    </rPh>
    <phoneticPr fontId="1"/>
  </si>
  <si>
    <t>※特定従業者数換算とは、従業者の勤務延べ時間数を除するべき時間数を４０時間として、</t>
    <rPh sb="1" eb="6">
      <t>トクテイジュウギョウシャ</t>
    </rPh>
    <rPh sb="6" eb="7">
      <t>スウ</t>
    </rPh>
    <rPh sb="7" eb="9">
      <t>カンサン</t>
    </rPh>
    <rPh sb="12" eb="15">
      <t>ジュウギョウシャ</t>
    </rPh>
    <rPh sb="16" eb="19">
      <t>キンムノ</t>
    </rPh>
    <rPh sb="20" eb="23">
      <t>ジカンスウ</t>
    </rPh>
    <rPh sb="24" eb="25">
      <t>ジョ</t>
    </rPh>
    <rPh sb="29" eb="32">
      <t>ジカンスウ</t>
    </rPh>
    <phoneticPr fontId="1"/>
  </si>
  <si>
    <t>※調整時間数とは、当該事業所の週の所定労働時間が４０時間未満であった場合に、</t>
    <rPh sb="1" eb="3">
      <t>チョウセイ</t>
    </rPh>
    <rPh sb="3" eb="6">
      <t>ジカンスウ</t>
    </rPh>
    <rPh sb="9" eb="11">
      <t>トウガイ</t>
    </rPh>
    <rPh sb="11" eb="14">
      <t>ジギョウショ</t>
    </rPh>
    <rPh sb="15" eb="16">
      <t>シュウ</t>
    </rPh>
    <rPh sb="17" eb="19">
      <t>ショテイ</t>
    </rPh>
    <rPh sb="19" eb="21">
      <t>ロウドウ</t>
    </rPh>
    <rPh sb="21" eb="23">
      <t>ジカン</t>
    </rPh>
    <rPh sb="26" eb="28">
      <t>ジカン</t>
    </rPh>
    <rPh sb="28" eb="30">
      <t>ミマン</t>
    </rPh>
    <rPh sb="34" eb="36">
      <t>バアイ</t>
    </rPh>
    <phoneticPr fontId="1"/>
  </si>
  <si>
    <t>週４０時間の場合</t>
    <rPh sb="0" eb="1">
      <t>シュウ</t>
    </rPh>
    <rPh sb="3" eb="5">
      <t>ジカン</t>
    </rPh>
    <rPh sb="6" eb="8">
      <t>バアイ</t>
    </rPh>
    <phoneticPr fontId="1"/>
  </si>
  <si>
    <t>　実勤務時間と、所定労働時間を４０時間として算出した時間数との差分をいう。</t>
    <rPh sb="1" eb="6">
      <t>ジツキンムジカン</t>
    </rPh>
    <rPh sb="8" eb="14">
      <t>ショテイロウドウジカン</t>
    </rPh>
    <rPh sb="17" eb="19">
      <t>ジカン</t>
    </rPh>
    <rPh sb="22" eb="24">
      <t>サンシュツ</t>
    </rPh>
    <rPh sb="26" eb="29">
      <t>ジカンスウ</t>
    </rPh>
    <rPh sb="31" eb="33">
      <t>サブン</t>
    </rPh>
    <phoneticPr fontId="1"/>
  </si>
  <si>
    <t>新規又は定員増の場合の定員数</t>
    <rPh sb="0" eb="2">
      <t>シンキ</t>
    </rPh>
    <rPh sb="2" eb="3">
      <t>マタ</t>
    </rPh>
    <rPh sb="4" eb="6">
      <t>テイイン</t>
    </rPh>
    <rPh sb="6" eb="7">
      <t>ゾウ</t>
    </rPh>
    <rPh sb="8" eb="10">
      <t>バアイ</t>
    </rPh>
    <rPh sb="11" eb="14">
      <t>テイインスウ</t>
    </rPh>
    <phoneticPr fontId="1"/>
  </si>
  <si>
    <t>延べ利用者数の算定には、利用者が入居した日は含み、退去した日は含めない。</t>
    <rPh sb="0" eb="1">
      <t>ノ</t>
    </rPh>
    <rPh sb="2" eb="6">
      <t>リヨウシャスウ</t>
    </rPh>
    <rPh sb="7" eb="9">
      <t>サンテイ</t>
    </rPh>
    <rPh sb="12" eb="15">
      <t>リヨウシャ</t>
    </rPh>
    <phoneticPr fontId="1"/>
  </si>
  <si>
    <t>「新規又は定員増の時点から６か月未満」の場合</t>
    <phoneticPr fontId="1"/>
  </si>
  <si>
    <t>「新規又は定員増の時点から６か月以上１年未満」の場合</t>
    <phoneticPr fontId="1"/>
  </si>
  <si>
    <t>「新規又は定員増の時点から１年以上」かつ前年度の実績が１年未満の場合</t>
    <phoneticPr fontId="1"/>
  </si>
  <si>
    <r>
      <t>「延べ利用者数」に、</t>
    </r>
    <r>
      <rPr>
        <b/>
        <u/>
        <sz val="10"/>
        <color theme="1"/>
        <rFont val="ＭＳ ゴシック"/>
        <family val="3"/>
        <charset val="128"/>
      </rPr>
      <t>区分ごとの前年度の延べ利用者数を入力</t>
    </r>
    <phoneticPr fontId="1"/>
  </si>
  <si>
    <t>R7</t>
    <phoneticPr fontId="1"/>
  </si>
  <si>
    <t>年</t>
    <rPh sb="0" eb="1">
      <t>ネン</t>
    </rPh>
    <phoneticPr fontId="1"/>
  </si>
  <si>
    <t>月</t>
    <rPh sb="0" eb="1">
      <t>ツキ</t>
    </rPh>
    <phoneticPr fontId="1"/>
  </si>
  <si>
    <t>合計</t>
    <rPh sb="0" eb="2">
      <t>ゴウケイ</t>
    </rPh>
    <phoneticPr fontId="1"/>
  </si>
  <si>
    <t>名</t>
    <rPh sb="0" eb="1">
      <t>メイ</t>
    </rPh>
    <phoneticPr fontId="1"/>
  </si>
  <si>
    <t>前年度の実績が１年以上ある場合</t>
    <phoneticPr fontId="1"/>
  </si>
  <si>
    <r>
      <t>「新規又は定員増の場合の定員数」に、</t>
    </r>
    <r>
      <rPr>
        <b/>
        <u/>
        <sz val="9"/>
        <color theme="1"/>
        <rFont val="ＭＳ ゴシック"/>
        <family val="3"/>
        <charset val="128"/>
      </rPr>
      <t>区分（見込）ごとの定員数（定員増の場合は増加した定員数）を入力　</t>
    </r>
    <phoneticPr fontId="1"/>
  </si>
  <si>
    <t>※５</t>
    <phoneticPr fontId="1"/>
  </si>
  <si>
    <t>（この場合の平均利用者数は定員数×0.9）</t>
    <rPh sb="3" eb="5">
      <t>バアイ</t>
    </rPh>
    <rPh sb="6" eb="12">
      <t>ヘイキンリヨウシャスウ</t>
    </rPh>
    <rPh sb="13" eb="16">
      <t>テイインスウ</t>
    </rPh>
    <phoneticPr fontId="1"/>
  </si>
  <si>
    <t>～</t>
    <phoneticPr fontId="1"/>
  </si>
  <si>
    <t>職種</t>
    <rPh sb="0" eb="2">
      <t>ショクシュ</t>
    </rPh>
    <phoneticPr fontId="1"/>
  </si>
  <si>
    <t>サービス管理責任者</t>
    <rPh sb="4" eb="9">
      <t>カンリセキニンシャ</t>
    </rPh>
    <phoneticPr fontId="1"/>
  </si>
  <si>
    <t>「当該事業所において常勤の職員が週に勤務すべき時間数」は、当該事業所において常勤の従業者が勤務すべき時間数として定められている時間（１週間に勤務すべき時間数が３２時間を下回る場合は３２時間）。また、職員１人あたりの「週平均の勤務時間」は、この時間数を上限とすること。</t>
    <rPh sb="1" eb="6">
      <t>とうがいじぎょうしょ</t>
    </rPh>
    <rPh sb="10" eb="12">
      <t>じょうきん</t>
    </rPh>
    <rPh sb="13" eb="15">
      <t>しょくいん</t>
    </rPh>
    <rPh sb="16" eb="17">
      <t>しゅう</t>
    </rPh>
    <rPh sb="18" eb="20">
      <t>きんむ</t>
    </rPh>
    <rPh sb="23" eb="26">
      <t>じかんすう</t>
    </rPh>
    <rPh sb="29" eb="34">
      <t>とうがいじぎょうしょ</t>
    </rPh>
    <rPh sb="38" eb="40">
      <t>じょうきん</t>
    </rPh>
    <rPh sb="41" eb="44">
      <t>じゅうぎょうしゃ</t>
    </rPh>
    <rPh sb="45" eb="47">
      <t>きんむ</t>
    </rPh>
    <rPh sb="50" eb="53">
      <t>じかんすう</t>
    </rPh>
    <rPh sb="56" eb="57">
      <t>さだ</t>
    </rPh>
    <rPh sb="63" eb="65">
      <t>じかん</t>
    </rPh>
    <rPh sb="67" eb="69">
      <t>しゅうかん</t>
    </rPh>
    <rPh sb="70" eb="72">
      <t>きんむ</t>
    </rPh>
    <rPh sb="75" eb="78">
      <t>じかんすう</t>
    </rPh>
    <rPh sb="81" eb="83">
      <t>じかん</t>
    </rPh>
    <rPh sb="84" eb="86">
      <t>したまわ</t>
    </rPh>
    <rPh sb="87" eb="89">
      <t>ばあい</t>
    </rPh>
    <rPh sb="92" eb="94">
      <t>じかん</t>
    </rPh>
    <rPh sb="99" eb="101">
      <t>しょくいん</t>
    </rPh>
    <rPh sb="102" eb="103">
      <t>にん</t>
    </rPh>
    <rPh sb="108" eb="111">
      <t>しゅうへいきん</t>
    </rPh>
    <rPh sb="112" eb="116">
      <t>きんむじかん</t>
    </rPh>
    <rPh sb="121" eb="124">
      <t>じかんすう</t>
    </rPh>
    <rPh sb="125" eb="127">
      <t>じょうげん</t>
    </rPh>
    <phoneticPr fontId="10" type="Hiragana" alignment="distributed"/>
  </si>
  <si>
    <t>宿直勤務の場合は、勤務時間と休憩時間が同じになるよう入力（例：勤務時間「22:00～5:00」、休憩時間「7:00」とする）</t>
    <rPh sb="0" eb="4">
      <t>シュクチョクキンム</t>
    </rPh>
    <rPh sb="5" eb="7">
      <t>バアイ</t>
    </rPh>
    <rPh sb="9" eb="13">
      <t>キンムジカン</t>
    </rPh>
    <rPh sb="14" eb="16">
      <t>キュウケイ</t>
    </rPh>
    <rPh sb="16" eb="18">
      <t>ジカン</t>
    </rPh>
    <rPh sb="19" eb="20">
      <t>オナ</t>
    </rPh>
    <rPh sb="26" eb="28">
      <t>ニュウリョク</t>
    </rPh>
    <rPh sb="29" eb="30">
      <t>レイ</t>
    </rPh>
    <rPh sb="31" eb="35">
      <t>キンムジカン</t>
    </rPh>
    <rPh sb="48" eb="52">
      <t>キュウケイジカン</t>
    </rPh>
    <phoneticPr fontId="1"/>
  </si>
  <si>
    <r>
      <t>「定員増人数」に、</t>
    </r>
    <r>
      <rPr>
        <b/>
        <u/>
        <sz val="10"/>
        <color theme="1"/>
        <rFont val="ＭＳ ゴシック"/>
        <family val="3"/>
        <charset val="128"/>
      </rPr>
      <t>直近１年分を入力</t>
    </r>
    <r>
      <rPr>
        <sz val="10"/>
        <color theme="1"/>
        <rFont val="ＭＳ ゴシック"/>
        <family val="3"/>
        <charset val="128"/>
      </rPr>
      <t>（１年のうち利用者がない月は「0」と入力すること）</t>
    </r>
    <rPh sb="19" eb="20">
      <t>ネン</t>
    </rPh>
    <rPh sb="23" eb="26">
      <t>リヨウシャ</t>
    </rPh>
    <rPh sb="29" eb="30">
      <t>ツキ</t>
    </rPh>
    <rPh sb="35" eb="37">
      <t>ニュウリョク</t>
    </rPh>
    <phoneticPr fontId="1"/>
  </si>
  <si>
    <r>
      <t>「定員増人数」に、</t>
    </r>
    <r>
      <rPr>
        <b/>
        <u/>
        <sz val="10"/>
        <color theme="1"/>
        <rFont val="ＭＳ ゴシック"/>
        <family val="3"/>
        <charset val="128"/>
      </rPr>
      <t>直近６か月分を入力</t>
    </r>
    <r>
      <rPr>
        <sz val="10"/>
        <color theme="1"/>
        <rFont val="ＭＳ ゴシック"/>
        <family val="3"/>
        <charset val="128"/>
      </rPr>
      <t>（６か月のうち利用がない月は「0」と入力すること）</t>
    </r>
    <rPh sb="21" eb="22">
      <t>ゲツ</t>
    </rPh>
    <rPh sb="25" eb="27">
      <t>リヨウ</t>
    </rPh>
    <rPh sb="30" eb="31">
      <t>ツキ</t>
    </rPh>
    <rPh sb="36" eb="38">
      <t>ニュウリョク</t>
    </rPh>
    <phoneticPr fontId="1"/>
  </si>
  <si>
    <t>R8</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</si>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</sst>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quot;人&quot;_ "/>
    <numFmt numFmtId="178" formatCode="#,##0.0&quot;人&quot;_ "/>
    <numFmt numFmtId="179" formatCode="#,##0.0_ "/>
    <numFmt numFmtId="180" formatCode="#,##0.0;[Red]\-#,##0.0"/>
    <numFmt numFmtId="181" formatCode="0.0"/>
    <numFmt numFmtId="182" formatCode="0&quot;名&quot;"/>
    <numFmt numFmtId="183" formatCode="0.00&quot;時&quot;&quot;間&quot;"/>
    <numFmt numFmtId="184" formatCode="#,##0.00&quot;時間&quot;\ "/>
    <numFmt numFmtId="185" formatCode="0&quot;月&quot;"/>
    <numFmt numFmtId="186" formatCode="#,##0.0"/>
    <numFmt numFmtId="187" formatCode="[DBNum3]0"/>
    <numFmt numFmtId="188" formatCode="#,##0.00_ "/>
    <numFmt numFmtId="189" formatCode="[DBNum3][$]ggge&quot;年&quot;m&quot;月&quot;d&quot;日&quot;;@" x16r2:formatCode16="[DBNum3][$-ja-JP-x-gannen]ggge&quot;年&quot;m&quot;月&quot;d&quot;日&quot;;@"/>
    <numFmt numFmtId="190" formatCode="General&quot;h&quot;"/>
    <numFmt numFmtId="191" formatCode="0.00_ "/>
  </numFmts>
  <fonts count="29">
    <font>
      <sz val="11"/>
      <color theme="1"/>
      <name val="Yu Gothic"/>
      <family val="2"/>
      <scheme val="minor"/>
    </font>
    <font>
      <sz val="6"/>
      <name val="Yu Gothic"/>
      <family val="3"/>
      <charset val="128"/>
      <scheme val="minor"/>
    </font>
    <font>
      <sz val="11"/>
      <name val="ＭＳ Ｐゴシック"/>
      <family val="3"/>
      <charset val="128"/>
    </font>
    <font>
      <sz val="10.5"/>
      <name val="ＭＳ ゴシック"/>
      <family val="3"/>
      <charset val="128"/>
    </font>
    <font>
      <sz val="12"/>
      <name val="ＭＳ ゴシック"/>
      <family val="3"/>
      <charset val="128"/>
    </font>
    <font>
      <sz val="10.35"/>
      <name val="ＭＳ ゴシック"/>
      <family val="3"/>
      <charset val="128"/>
    </font>
    <font>
      <b/>
      <sz val="12"/>
      <name val="ＭＳ ゴシック"/>
      <family val="3"/>
      <charset val="128"/>
    </font>
    <font>
      <sz val="11"/>
      <color theme="1"/>
      <name val="Yu Gothic"/>
      <family val="2"/>
      <scheme val="minor"/>
    </font>
    <font>
      <sz val="11"/>
      <color theme="1"/>
      <name val="ＭＳ ゴシック"/>
      <family val="2"/>
      <charset val="128"/>
    </font>
    <font>
      <sz val="10"/>
      <color theme="1"/>
      <name val="ＭＳ ゴシック"/>
      <family val="3"/>
      <charset val="128"/>
    </font>
    <font>
      <sz val="6"/>
      <name val="ＭＳ Ｐゴシック"/>
      <family val="3"/>
      <charset val="128"/>
    </font>
    <font>
      <sz val="6"/>
      <name val="ＭＳ ゴシック"/>
      <family val="2"/>
      <charset val="128"/>
    </font>
    <font>
      <b/>
      <sz val="9"/>
      <color rgb="FFFF0000"/>
      <name val="ＭＳ ゴシック"/>
      <family val="3"/>
      <charset val="128"/>
    </font>
    <font>
      <b/>
      <sz val="20"/>
      <color theme="1"/>
      <name val="ＭＳ ゴシック"/>
      <family val="3"/>
      <charset val="128"/>
    </font>
    <font>
      <sz val="9"/>
      <color theme="1"/>
      <name val="ＭＳ ゴシック"/>
      <family val="3"/>
      <charset val="128"/>
    </font>
    <font>
      <b/>
      <u/>
      <sz val="9"/>
      <color theme="1"/>
      <name val="ＭＳ ゴシック"/>
      <family val="3"/>
      <charset val="128"/>
    </font>
    <font>
      <b/>
      <sz val="14"/>
      <color theme="1"/>
      <name val="ＭＳ ゴシック"/>
      <family val="3"/>
      <charset val="128"/>
    </font>
    <font>
      <b/>
      <sz val="16"/>
      <color rgb="FF000000"/>
      <name val="ＭＳ ゴシック"/>
      <family val="3"/>
      <charset val="128"/>
    </font>
    <font>
      <sz val="8"/>
      <color theme="1"/>
      <name val="ＭＳ ゴシック"/>
      <family val="3"/>
      <charset val="128"/>
    </font>
    <font>
      <sz val="6"/>
      <color theme="1"/>
      <name val="ＭＳ ゴシック"/>
      <family val="3"/>
      <charset val="128"/>
    </font>
    <font>
      <b/>
      <u/>
      <sz val="10"/>
      <color theme="1"/>
      <name val="ＭＳ ゴシック"/>
      <family val="3"/>
      <charset val="128"/>
    </font>
    <font>
      <b/>
      <sz val="10.5"/>
      <name val="ＭＳ ゴシック"/>
      <family val="3"/>
      <charset val="128"/>
    </font>
    <font>
      <sz val="16"/>
      <name val="ＭＳ Ｐゴシック"/>
      <family val="3"/>
      <charset val="128"/>
    </font>
    <font>
      <sz val="12"/>
      <name val="ＭＳ Ｐゴシック"/>
      <family val="3"/>
      <charset val="128"/>
    </font>
    <font>
      <b/>
      <sz val="12"/>
      <color rgb="FFFF0000"/>
      <name val="ＭＳ Ｐゴシック"/>
      <family val="3"/>
      <charset val="128"/>
    </font>
    <font>
      <b/>
      <sz val="11"/>
      <color rgb="FFFF0000"/>
      <name val="Yu Gothic"/>
      <family val="2"/>
      <scheme val="minor"/>
    </font>
    <font>
      <b/>
      <sz val="12"/>
      <name val="ＭＳ Ｐゴシック"/>
      <family val="3"/>
      <charset val="128"/>
    </font>
    <font>
      <sz val="14"/>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rgb="FFFFFF00"/>
        <bgColor indexed="64"/>
      </patternFill>
    </fill>
    <fill>
      <patternFill patternType="solid">
        <fgColor rgb="FFCCCCCC"/>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Up="1">
      <left style="thin">
        <color indexed="64"/>
      </left>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style="medium">
        <color auto="1"/>
      </left>
      <right/>
      <top style="medium">
        <color auto="1"/>
      </top>
      <bottom/>
      <diagonal style="thin">
        <color auto="1"/>
      </diagonal>
    </border>
    <border diagonalUp="1">
      <left/>
      <right/>
      <top style="medium">
        <color auto="1"/>
      </top>
      <bottom/>
      <diagonal style="thin">
        <color auto="1"/>
      </diagonal>
    </border>
    <border diagonalUp="1">
      <left/>
      <right style="medium">
        <color auto="1"/>
      </right>
      <top style="medium">
        <color auto="1"/>
      </top>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style="thin">
        <color indexed="64"/>
      </left>
      <right style="medium">
        <color indexed="64"/>
      </right>
      <top style="thin">
        <color indexed="64"/>
      </top>
      <bottom style="medium">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dotted">
        <color auto="1"/>
      </right>
      <top/>
      <bottom style="thin">
        <color indexed="64"/>
      </bottom>
      <diagonal/>
    </border>
    <border>
      <left style="dotted">
        <color auto="1"/>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auto="1"/>
      </right>
      <top style="thin">
        <color indexed="64"/>
      </top>
      <bottom style="dotted">
        <color auto="1"/>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indexed="64"/>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style="thin">
        <color indexed="64"/>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medium">
        <color indexed="64"/>
      </left>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diagonal/>
    </border>
    <border>
      <left style="thin">
        <color indexed="64"/>
      </left>
      <right/>
      <top/>
      <bottom/>
      <diagonal/>
    </border>
    <border diagonalUp="1">
      <left style="thin">
        <color indexed="64"/>
      </left>
      <right/>
      <top/>
      <bottom/>
      <diagonal style="thin">
        <color indexed="64"/>
      </diagonal>
    </border>
    <border>
      <left style="medium">
        <color indexed="64"/>
      </left>
      <right/>
      <top style="double">
        <color indexed="64"/>
      </top>
      <bottom/>
      <diagonal/>
    </border>
    <border>
      <left/>
      <right/>
      <top style="double">
        <color indexed="64"/>
      </top>
      <bottom/>
      <diagonal/>
    </border>
    <border diagonalUp="1">
      <left style="thin">
        <color indexed="64"/>
      </left>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diagonalUp="1">
      <left style="medium">
        <color indexed="64"/>
      </left>
      <right/>
      <top style="double">
        <color indexed="64"/>
      </top>
      <bottom style="medium">
        <color indexed="64"/>
      </bottom>
      <diagonal style="thin">
        <color indexed="64"/>
      </diagonal>
    </border>
    <border diagonalUp="1">
      <left/>
      <right style="medium">
        <color auto="1"/>
      </right>
      <top style="double">
        <color indexed="64"/>
      </top>
      <bottom style="medium">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0" fontId="8" fillId="0" borderId="0">
      <alignment vertical="center"/>
    </xf>
  </cellStyleXfs>
  <cellXfs count="369">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3" fillId="0" borderId="0" xfId="0" applyFont="1" applyAlignment="1">
      <alignment vertical="center"/>
    </xf>
    <xf numFmtId="0" fontId="3" fillId="0" borderId="1" xfId="0" applyFont="1" applyBorder="1" applyAlignment="1">
      <alignment horizontal="center" vertical="center"/>
    </xf>
    <xf numFmtId="178" fontId="3" fillId="0" borderId="1" xfId="0" applyNumberFormat="1" applyFont="1" applyBorder="1" applyAlignment="1">
      <alignment horizontal="right" vertical="center" indent="1"/>
    </xf>
    <xf numFmtId="0" fontId="3" fillId="0" borderId="2" xfId="0" applyFont="1" applyBorder="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9" fillId="0" borderId="0" xfId="3" applyFont="1">
      <alignment vertical="center"/>
    </xf>
    <xf numFmtId="0" fontId="12" fillId="0" borderId="0" xfId="3" applyFont="1" applyAlignment="1">
      <alignment horizontal="left" vertical="center"/>
    </xf>
    <xf numFmtId="0" fontId="13" fillId="0" borderId="0" xfId="3" applyFont="1">
      <alignment vertical="center"/>
    </xf>
    <xf numFmtId="0" fontId="9" fillId="0" borderId="0" xfId="3" applyFont="1" applyAlignment="1">
      <alignment horizontal="center" vertical="center"/>
    </xf>
    <xf numFmtId="0" fontId="9" fillId="0" borderId="0" xfId="3" applyFont="1" applyAlignment="1">
      <alignment vertical="center" shrinkToFit="1"/>
    </xf>
    <xf numFmtId="0" fontId="14" fillId="0" borderId="0" xfId="3" applyFont="1">
      <alignment vertical="center"/>
    </xf>
    <xf numFmtId="0" fontId="16" fillId="0" borderId="0" xfId="3" applyFont="1" applyAlignment="1">
      <alignment horizontal="right" vertical="center"/>
    </xf>
    <xf numFmtId="0" fontId="17" fillId="0" borderId="0" xfId="0" applyFont="1" applyAlignment="1">
      <alignment vertical="center"/>
    </xf>
    <xf numFmtId="49" fontId="9" fillId="0" borderId="0" xfId="3" applyNumberFormat="1" applyFont="1">
      <alignment vertical="center"/>
    </xf>
    <xf numFmtId="0" fontId="9" fillId="0" borderId="0" xfId="3" applyFont="1" applyAlignment="1">
      <alignment vertical="top" shrinkToFit="1"/>
    </xf>
    <xf numFmtId="0" fontId="9" fillId="0" borderId="0" xfId="3" applyFont="1" applyAlignment="1">
      <alignment vertical="top"/>
    </xf>
    <xf numFmtId="0" fontId="9" fillId="2" borderId="1" xfId="3" applyFont="1" applyFill="1" applyBorder="1" applyAlignment="1" applyProtection="1">
      <alignment horizontal="center" vertical="center"/>
      <protection locked="0"/>
    </xf>
    <xf numFmtId="176" fontId="9" fillId="0" borderId="0" xfId="3" applyNumberFormat="1" applyFont="1">
      <alignment vertical="center"/>
    </xf>
    <xf numFmtId="0" fontId="18" fillId="0" borderId="25" xfId="3" applyFont="1" applyBorder="1" applyAlignment="1">
      <alignment horizontal="center" vertical="center" shrinkToFit="1"/>
    </xf>
    <xf numFmtId="0" fontId="19" fillId="0" borderId="2" xfId="3" applyFont="1" applyBorder="1" applyAlignment="1">
      <alignment horizontal="center" vertical="center" wrapText="1" shrinkToFit="1"/>
    </xf>
    <xf numFmtId="0" fontId="9" fillId="0" borderId="4" xfId="3" applyFont="1" applyBorder="1" applyAlignment="1">
      <alignment horizontal="center" vertical="center"/>
    </xf>
    <xf numFmtId="0" fontId="18" fillId="0" borderId="23" xfId="3" applyFont="1" applyBorder="1" applyAlignment="1">
      <alignment horizontal="center" vertical="center" shrinkToFit="1"/>
    </xf>
    <xf numFmtId="0" fontId="9" fillId="0" borderId="23" xfId="3" applyFont="1" applyBorder="1" applyAlignment="1">
      <alignment horizontal="right" vertical="center"/>
    </xf>
    <xf numFmtId="38" fontId="4" fillId="0" borderId="0" xfId="2" applyFont="1" applyAlignment="1">
      <alignment vertical="center"/>
    </xf>
    <xf numFmtId="0" fontId="3" fillId="0" borderId="1" xfId="0" applyFont="1" applyBorder="1" applyAlignment="1">
      <alignment horizontal="center" vertical="center" wrapText="1"/>
    </xf>
    <xf numFmtId="0" fontId="3" fillId="0" borderId="2" xfId="0" quotePrefix="1" applyFont="1" applyBorder="1" applyAlignment="1">
      <alignment horizontal="center" vertical="center"/>
    </xf>
    <xf numFmtId="0" fontId="5" fillId="0" borderId="17" xfId="0" applyFont="1" applyBorder="1" applyAlignment="1">
      <alignment vertical="center"/>
    </xf>
    <xf numFmtId="181" fontId="4" fillId="0" borderId="0" xfId="0" applyNumberFormat="1" applyFont="1" applyAlignment="1">
      <alignment horizontal="center" vertical="center"/>
    </xf>
    <xf numFmtId="20" fontId="3" fillId="0" borderId="2" xfId="0" quotePrefix="1" applyNumberFormat="1" applyFont="1" applyBorder="1" applyAlignment="1">
      <alignment horizontal="center" vertical="center"/>
    </xf>
    <xf numFmtId="178" fontId="21" fillId="0" borderId="1" xfId="0" applyNumberFormat="1" applyFont="1" applyBorder="1" applyAlignment="1">
      <alignment horizontal="right" vertical="center" indent="1"/>
    </xf>
    <xf numFmtId="0" fontId="4" fillId="0" borderId="1" xfId="0" applyFont="1" applyBorder="1" applyAlignment="1">
      <alignment horizontal="center" vertical="center"/>
    </xf>
    <xf numFmtId="177" fontId="21" fillId="0" borderId="1" xfId="0" applyNumberFormat="1" applyFont="1" applyBorder="1" applyAlignment="1" applyProtection="1">
      <alignment horizontal="right" vertical="center" indent="1"/>
      <protection locked="0"/>
    </xf>
    <xf numFmtId="0" fontId="6" fillId="0" borderId="1" xfId="0" applyFont="1" applyBorder="1" applyAlignment="1">
      <alignment horizontal="center" vertical="center"/>
    </xf>
    <xf numFmtId="178" fontId="21" fillId="0" borderId="6" xfId="0" applyNumberFormat="1" applyFont="1" applyBorder="1" applyAlignment="1">
      <alignment horizontal="right" vertical="center" indent="1"/>
    </xf>
    <xf numFmtId="178" fontId="3" fillId="0" borderId="6" xfId="0" applyNumberFormat="1" applyFont="1" applyBorder="1" applyAlignment="1">
      <alignment horizontal="center" vertical="center"/>
    </xf>
    <xf numFmtId="178" fontId="3" fillId="0" borderId="7" xfId="0" applyNumberFormat="1" applyFont="1" applyBorder="1" applyAlignment="1">
      <alignment horizontal="center" vertical="center"/>
    </xf>
    <xf numFmtId="178" fontId="3" fillId="0" borderId="6" xfId="0" applyNumberFormat="1" applyFont="1" applyBorder="1" applyAlignment="1">
      <alignment horizontal="right" vertical="center" indent="1"/>
    </xf>
    <xf numFmtId="182" fontId="9" fillId="2" borderId="15" xfId="3" applyNumberFormat="1" applyFont="1" applyFill="1" applyBorder="1" applyAlignment="1">
      <alignment horizontal="center" vertical="center" shrinkToFit="1"/>
    </xf>
    <xf numFmtId="2" fontId="9" fillId="2" borderId="16" xfId="3" applyNumberFormat="1" applyFont="1" applyFill="1" applyBorder="1" applyAlignment="1">
      <alignment horizontal="center" vertical="center" shrinkToFit="1"/>
    </xf>
    <xf numFmtId="0" fontId="3" fillId="0" borderId="0" xfId="0" applyFont="1" applyAlignment="1">
      <alignment horizontal="center" vertical="center"/>
    </xf>
    <xf numFmtId="0" fontId="3" fillId="0" borderId="0" xfId="0" quotePrefix="1" applyFont="1" applyAlignment="1">
      <alignment horizontal="center" vertical="center"/>
    </xf>
    <xf numFmtId="0" fontId="5" fillId="0" borderId="5" xfId="0" applyFont="1" applyBorder="1" applyAlignment="1">
      <alignment horizontal="center" vertical="center"/>
    </xf>
    <xf numFmtId="0" fontId="5" fillId="0" borderId="0" xfId="0" applyFont="1" applyAlignment="1">
      <alignment vertical="center"/>
    </xf>
    <xf numFmtId="184" fontId="21" fillId="0" borderId="31" xfId="0" applyNumberFormat="1" applyFont="1" applyBorder="1" applyAlignment="1">
      <alignment horizontal="right" vertical="center"/>
    </xf>
    <xf numFmtId="0" fontId="22" fillId="0" borderId="0" xfId="0" applyFont="1" applyAlignment="1">
      <alignment vertical="center"/>
    </xf>
    <xf numFmtId="0" fontId="23" fillId="0" borderId="0" xfId="0" applyFont="1" applyAlignment="1">
      <alignment vertical="center"/>
    </xf>
    <xf numFmtId="0" fontId="23" fillId="0" borderId="3" xfId="0" applyFont="1" applyBorder="1" applyAlignment="1">
      <alignment vertical="center"/>
    </xf>
    <xf numFmtId="0" fontId="26" fillId="0" borderId="0" xfId="0" applyFont="1" applyAlignment="1">
      <alignment vertical="center"/>
    </xf>
    <xf numFmtId="187" fontId="23" fillId="0" borderId="53" xfId="0" applyNumberFormat="1" applyFont="1" applyBorder="1" applyAlignment="1">
      <alignment horizontal="center" vertical="center"/>
    </xf>
    <xf numFmtId="187" fontId="23" fillId="0" borderId="1" xfId="0" applyNumberFormat="1" applyFont="1" applyBorder="1" applyAlignment="1">
      <alignment horizontal="center" vertical="center"/>
    </xf>
    <xf numFmtId="187" fontId="23" fillId="0" borderId="22" xfId="0" applyNumberFormat="1" applyFont="1" applyBorder="1" applyAlignment="1">
      <alignment horizontal="center" vertical="center"/>
    </xf>
    <xf numFmtId="0" fontId="23" fillId="0" borderId="56" xfId="0" applyFont="1" applyBorder="1" applyAlignment="1">
      <alignment horizontal="center" vertical="center"/>
    </xf>
    <xf numFmtId="0" fontId="23" fillId="0" borderId="57" xfId="0" applyFont="1" applyBorder="1" applyAlignment="1">
      <alignment horizontal="center" vertical="center"/>
    </xf>
    <xf numFmtId="0" fontId="23" fillId="0" borderId="40" xfId="0" applyFont="1" applyBorder="1" applyAlignment="1">
      <alignment horizontal="center" vertical="center"/>
    </xf>
    <xf numFmtId="0" fontId="23" fillId="0" borderId="43" xfId="0" applyFont="1" applyBorder="1" applyAlignment="1">
      <alignment horizontal="center" vertical="center" shrinkToFit="1"/>
    </xf>
    <xf numFmtId="0" fontId="23" fillId="0" borderId="59" xfId="0" applyFont="1" applyBorder="1" applyAlignment="1">
      <alignment horizontal="center" vertical="center" shrinkToFit="1"/>
    </xf>
    <xf numFmtId="0" fontId="23" fillId="0" borderId="44" xfId="0" applyFont="1" applyBorder="1" applyAlignment="1">
      <alignment horizontal="center" vertical="center" shrinkToFit="1"/>
    </xf>
    <xf numFmtId="188" fontId="23" fillId="0" borderId="60" xfId="0" applyNumberFormat="1" applyFont="1" applyBorder="1" applyAlignment="1">
      <alignment vertical="center" shrinkToFit="1"/>
    </xf>
    <xf numFmtId="188" fontId="23" fillId="0" borderId="59" xfId="0" applyNumberFormat="1" applyFont="1" applyBorder="1" applyAlignment="1">
      <alignment vertical="center" shrinkToFit="1"/>
    </xf>
    <xf numFmtId="188" fontId="23" fillId="0" borderId="44" xfId="0" applyNumberFormat="1" applyFont="1" applyBorder="1" applyAlignment="1">
      <alignment vertical="center" shrinkToFit="1"/>
    </xf>
    <xf numFmtId="0" fontId="23" fillId="4" borderId="53" xfId="0" applyFont="1" applyFill="1" applyBorder="1" applyAlignment="1">
      <alignment horizontal="center" vertical="center" shrinkToFit="1"/>
    </xf>
    <xf numFmtId="0" fontId="23" fillId="4" borderId="1" xfId="0" applyFont="1" applyFill="1" applyBorder="1" applyAlignment="1">
      <alignment horizontal="center" vertical="center" shrinkToFit="1"/>
    </xf>
    <xf numFmtId="0" fontId="23" fillId="3" borderId="22" xfId="0" applyFont="1" applyFill="1" applyBorder="1" applyAlignment="1">
      <alignment horizontal="center" vertical="center" shrinkToFit="1"/>
    </xf>
    <xf numFmtId="0" fontId="23" fillId="4" borderId="22" xfId="0" applyFont="1" applyFill="1" applyBorder="1" applyAlignment="1">
      <alignment horizontal="center" vertical="center" shrinkToFit="1"/>
    </xf>
    <xf numFmtId="4" fontId="23" fillId="0" borderId="61" xfId="0" applyNumberFormat="1" applyFont="1" applyBorder="1" applyAlignment="1">
      <alignment vertical="center" shrinkToFit="1"/>
    </xf>
    <xf numFmtId="4" fontId="23" fillId="0" borderId="1" xfId="0" applyNumberFormat="1" applyFont="1" applyBorder="1" applyAlignment="1">
      <alignment vertical="center" shrinkToFit="1"/>
    </xf>
    <xf numFmtId="0" fontId="23" fillId="3" borderId="1" xfId="0" applyFont="1" applyFill="1" applyBorder="1" applyAlignment="1">
      <alignment horizontal="center" vertical="center" shrinkToFit="1"/>
    </xf>
    <xf numFmtId="4" fontId="23" fillId="3" borderId="22" xfId="0" applyNumberFormat="1" applyFont="1" applyFill="1" applyBorder="1" applyAlignment="1">
      <alignment vertical="center" shrinkToFit="1"/>
    </xf>
    <xf numFmtId="0" fontId="23" fillId="0" borderId="53"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2" xfId="0" applyFont="1" applyBorder="1" applyAlignment="1">
      <alignment horizontal="center" vertical="center" shrinkToFit="1"/>
    </xf>
    <xf numFmtId="188" fontId="23" fillId="0" borderId="61" xfId="0" applyNumberFormat="1" applyFont="1" applyBorder="1" applyAlignment="1">
      <alignment vertical="center" shrinkToFit="1"/>
    </xf>
    <xf numFmtId="188" fontId="23" fillId="0" borderId="1" xfId="0" applyNumberFormat="1" applyFont="1" applyBorder="1" applyAlignment="1">
      <alignment vertical="center" shrinkToFit="1"/>
    </xf>
    <xf numFmtId="188" fontId="23" fillId="0" borderId="22" xfId="0" applyNumberFormat="1" applyFont="1" applyBorder="1" applyAlignment="1">
      <alignment vertical="center" shrinkToFit="1"/>
    </xf>
    <xf numFmtId="0" fontId="23" fillId="0" borderId="56"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40" xfId="0" applyFont="1" applyBorder="1" applyAlignment="1">
      <alignment horizontal="center" vertical="center" shrinkToFit="1"/>
    </xf>
    <xf numFmtId="188" fontId="23" fillId="0" borderId="62" xfId="0" applyNumberFormat="1" applyFont="1" applyBorder="1" applyAlignment="1">
      <alignment vertical="center" shrinkToFit="1"/>
    </xf>
    <xf numFmtId="188" fontId="23" fillId="0" borderId="57" xfId="0" applyNumberFormat="1" applyFont="1" applyBorder="1" applyAlignment="1">
      <alignment vertical="center" shrinkToFit="1"/>
    </xf>
    <xf numFmtId="188" fontId="23" fillId="0" borderId="40" xfId="0" applyNumberFormat="1" applyFont="1" applyBorder="1" applyAlignment="1">
      <alignment vertical="center" shrinkToFit="1"/>
    </xf>
    <xf numFmtId="0" fontId="23" fillId="0" borderId="0" xfId="0" applyFont="1" applyAlignment="1">
      <alignment horizontal="center" vertical="center"/>
    </xf>
    <xf numFmtId="0" fontId="23" fillId="0" borderId="13" xfId="0" applyFont="1" applyBorder="1" applyAlignment="1">
      <alignment vertical="center"/>
    </xf>
    <xf numFmtId="0" fontId="23" fillId="0" borderId="5" xfId="0" applyFont="1" applyBorder="1" applyAlignment="1">
      <alignment vertical="center"/>
    </xf>
    <xf numFmtId="0" fontId="23" fillId="0" borderId="14" xfId="0" applyFont="1" applyBorder="1" applyAlignment="1">
      <alignment vertical="center"/>
    </xf>
    <xf numFmtId="0" fontId="23" fillId="0" borderId="15" xfId="0" applyFont="1" applyBorder="1" applyAlignment="1">
      <alignment vertical="center"/>
    </xf>
    <xf numFmtId="0" fontId="23" fillId="0" borderId="23" xfId="0" applyFont="1" applyBorder="1" applyAlignment="1">
      <alignment vertical="center"/>
    </xf>
    <xf numFmtId="0" fontId="23" fillId="0" borderId="16" xfId="0" applyFont="1" applyBorder="1" applyAlignment="1">
      <alignment vertical="center"/>
    </xf>
    <xf numFmtId="0" fontId="23" fillId="0" borderId="65" xfId="0" applyFont="1" applyBorder="1" applyAlignment="1">
      <alignment horizontal="center" vertical="center" shrinkToFit="1"/>
    </xf>
    <xf numFmtId="0" fontId="23" fillId="0" borderId="69" xfId="0" applyFont="1" applyBorder="1" applyAlignment="1">
      <alignment horizontal="center" vertical="center" shrinkToFit="1"/>
    </xf>
    <xf numFmtId="0" fontId="23" fillId="5" borderId="1" xfId="0" applyFont="1" applyFill="1" applyBorder="1" applyAlignment="1">
      <alignment horizontal="center" vertical="center"/>
    </xf>
    <xf numFmtId="0" fontId="23" fillId="5" borderId="1" xfId="0" applyFont="1" applyFill="1" applyBorder="1" applyAlignment="1">
      <alignment horizontal="center" vertical="center" wrapText="1"/>
    </xf>
    <xf numFmtId="0" fontId="23" fillId="0" borderId="1" xfId="0" applyFont="1" applyBorder="1" applyAlignment="1">
      <alignment vertical="center"/>
    </xf>
    <xf numFmtId="189" fontId="23" fillId="3" borderId="1" xfId="0" applyNumberFormat="1" applyFont="1" applyFill="1" applyBorder="1" applyAlignment="1">
      <alignment horizontal="center" vertical="center"/>
    </xf>
    <xf numFmtId="0" fontId="23" fillId="0" borderId="1" xfId="0" applyFont="1" applyBorder="1" applyAlignment="1">
      <alignment horizontal="center" vertical="center"/>
    </xf>
    <xf numFmtId="20" fontId="23" fillId="3" borderId="1" xfId="0" applyNumberFormat="1" applyFont="1" applyFill="1" applyBorder="1" applyAlignment="1">
      <alignment horizontal="center" vertical="center"/>
    </xf>
    <xf numFmtId="0" fontId="28"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vertical="center" wrapText="1"/>
    </xf>
    <xf numFmtId="2" fontId="4" fillId="0" borderId="0" xfId="0" applyNumberFormat="1" applyFont="1" applyAlignment="1">
      <alignment horizontal="center" vertical="center"/>
    </xf>
    <xf numFmtId="191" fontId="4" fillId="0" borderId="0" xfId="0" applyNumberFormat="1" applyFont="1" applyAlignment="1">
      <alignment vertical="center"/>
    </xf>
    <xf numFmtId="178" fontId="3" fillId="0" borderId="8" xfId="0" applyNumberFormat="1" applyFont="1" applyBorder="1" applyAlignment="1">
      <alignment horizontal="center" vertical="center"/>
    </xf>
    <xf numFmtId="178" fontId="21" fillId="0" borderId="0" xfId="0" applyNumberFormat="1" applyFont="1" applyAlignment="1">
      <alignment horizontal="right" vertical="center" indent="1"/>
    </xf>
    <xf numFmtId="184" fontId="21" fillId="0" borderId="0" xfId="0" applyNumberFormat="1" applyFont="1" applyAlignment="1">
      <alignment horizontal="right" vertical="center"/>
    </xf>
    <xf numFmtId="178" fontId="21" fillId="0" borderId="30" xfId="0" applyNumberFormat="1" applyFont="1" applyBorder="1" applyAlignment="1">
      <alignment horizontal="center" vertical="center"/>
    </xf>
    <xf numFmtId="178" fontId="21" fillId="0" borderId="30" xfId="0" applyNumberFormat="1" applyFont="1" applyBorder="1" applyAlignment="1">
      <alignment horizontal="center" vertical="center" shrinkToFit="1"/>
    </xf>
    <xf numFmtId="178" fontId="3" fillId="0" borderId="8" xfId="0" applyNumberFormat="1" applyFont="1" applyBorder="1" applyAlignment="1">
      <alignment horizontal="center" vertical="center" shrinkToFit="1"/>
    </xf>
    <xf numFmtId="184" fontId="3" fillId="0" borderId="8" xfId="0" applyNumberFormat="1" applyFont="1" applyBorder="1" applyAlignment="1">
      <alignment horizontal="right" vertical="center"/>
    </xf>
    <xf numFmtId="0" fontId="5" fillId="0" borderId="0" xfId="0" applyFont="1" applyAlignment="1">
      <alignment horizontal="center" vertical="center"/>
    </xf>
    <xf numFmtId="0" fontId="6" fillId="0" borderId="30" xfId="0" applyFont="1" applyBorder="1" applyAlignment="1">
      <alignment horizontal="center" vertical="center"/>
    </xf>
    <xf numFmtId="184" fontId="6" fillId="0" borderId="31" xfId="0" applyNumberFormat="1" applyFont="1" applyBorder="1" applyAlignment="1">
      <alignment horizontal="right" vertical="center"/>
    </xf>
    <xf numFmtId="178" fontId="6" fillId="0" borderId="31" xfId="0" applyNumberFormat="1" applyFont="1" applyBorder="1" applyAlignment="1">
      <alignment horizontal="right" vertical="center"/>
    </xf>
    <xf numFmtId="183" fontId="3" fillId="0" borderId="1" xfId="2" applyNumberFormat="1" applyFont="1" applyBorder="1" applyAlignment="1">
      <alignment horizontal="right" vertical="center" indent="1"/>
    </xf>
    <xf numFmtId="183" fontId="3" fillId="0" borderId="6" xfId="2" applyNumberFormat="1" applyFont="1" applyBorder="1" applyAlignment="1">
      <alignment horizontal="right" vertical="center" indent="1"/>
    </xf>
    <xf numFmtId="0" fontId="9" fillId="0" borderId="4" xfId="3" applyFont="1" applyBorder="1" applyAlignment="1">
      <alignment horizontal="center" vertical="center" shrinkToFit="1"/>
    </xf>
    <xf numFmtId="0" fontId="9" fillId="0" borderId="23" xfId="3" applyFont="1" applyBorder="1" applyAlignment="1">
      <alignment horizontal="center" vertical="center"/>
    </xf>
    <xf numFmtId="0" fontId="14" fillId="0" borderId="0" xfId="3" applyFont="1" applyAlignment="1">
      <alignment horizontal="left" vertical="center"/>
    </xf>
    <xf numFmtId="0" fontId="9" fillId="0" borderId="27" xfId="3" applyFont="1" applyBorder="1" applyAlignment="1">
      <alignment horizontal="center" vertical="center" shrinkToFit="1"/>
    </xf>
    <xf numFmtId="185" fontId="9" fillId="0" borderId="28" xfId="3" applyNumberFormat="1" applyFont="1" applyBorder="1" applyAlignment="1">
      <alignment horizontal="right" vertical="center"/>
    </xf>
    <xf numFmtId="185" fontId="9" fillId="0" borderId="1" xfId="3" applyNumberFormat="1" applyFont="1" applyBorder="1">
      <alignment vertical="center"/>
    </xf>
    <xf numFmtId="185" fontId="9" fillId="0" borderId="8" xfId="3" applyNumberFormat="1" applyFont="1" applyBorder="1">
      <alignment vertical="center"/>
    </xf>
    <xf numFmtId="0" fontId="9" fillId="0" borderId="24" xfId="3" applyFont="1" applyBorder="1" applyAlignment="1">
      <alignment horizontal="center" vertical="center" shrinkToFit="1"/>
    </xf>
    <xf numFmtId="185" fontId="9" fillId="0" borderId="77" xfId="3" applyNumberFormat="1" applyFont="1" applyBorder="1">
      <alignment vertical="center"/>
    </xf>
    <xf numFmtId="0" fontId="9" fillId="0" borderId="79" xfId="3" applyFont="1" applyBorder="1" applyAlignment="1">
      <alignment horizontal="center" vertical="center"/>
    </xf>
    <xf numFmtId="0" fontId="9" fillId="0" borderId="83" xfId="3" applyFont="1" applyBorder="1" applyAlignment="1">
      <alignment horizontal="center" vertical="center" shrinkToFit="1"/>
    </xf>
    <xf numFmtId="185" fontId="9" fillId="0" borderId="76" xfId="3" applyNumberFormat="1" applyFont="1" applyBorder="1" applyAlignment="1">
      <alignment horizontal="right" vertical="center"/>
    </xf>
    <xf numFmtId="185" fontId="9" fillId="2" borderId="76" xfId="3" applyNumberFormat="1" applyFont="1" applyFill="1" applyBorder="1" applyAlignment="1">
      <alignment horizontal="right" vertical="center"/>
    </xf>
    <xf numFmtId="185" fontId="9" fillId="2" borderId="25" xfId="3" applyNumberFormat="1" applyFont="1" applyFill="1" applyBorder="1" applyAlignment="1">
      <alignment horizontal="right" vertical="center"/>
    </xf>
    <xf numFmtId="185" fontId="9" fillId="2" borderId="28" xfId="3" applyNumberFormat="1" applyFont="1" applyFill="1" applyBorder="1" applyAlignment="1">
      <alignment horizontal="right" vertical="center"/>
    </xf>
    <xf numFmtId="0" fontId="9" fillId="0" borderId="79" xfId="3" applyFont="1" applyBorder="1" applyAlignment="1">
      <alignment horizontal="center" vertical="center" shrinkToFit="1"/>
    </xf>
    <xf numFmtId="0" fontId="9" fillId="0" borderId="23" xfId="3" applyFont="1" applyBorder="1" applyAlignment="1">
      <alignment horizontal="center" vertical="center" shrinkToFit="1"/>
    </xf>
    <xf numFmtId="180" fontId="9" fillId="0" borderId="76" xfId="2" applyNumberFormat="1" applyFont="1" applyBorder="1" applyAlignment="1">
      <alignment horizontal="right" vertical="center" shrinkToFit="1"/>
    </xf>
    <xf numFmtId="180" fontId="9" fillId="0" borderId="25" xfId="2" applyNumberFormat="1" applyFont="1" applyBorder="1" applyAlignment="1">
      <alignment horizontal="right" vertical="center" shrinkToFit="1"/>
    </xf>
    <xf numFmtId="180" fontId="9" fillId="0" borderId="28" xfId="2" applyNumberFormat="1" applyFont="1" applyBorder="1" applyAlignment="1">
      <alignment horizontal="right" vertical="center" shrinkToFit="1"/>
    </xf>
    <xf numFmtId="0" fontId="9" fillId="0" borderId="88" xfId="3" applyFont="1" applyBorder="1" applyAlignment="1">
      <alignment horizontal="center" vertical="center" shrinkToFit="1"/>
    </xf>
    <xf numFmtId="180" fontId="9" fillId="0" borderId="18" xfId="2" applyNumberFormat="1" applyFont="1" applyBorder="1" applyAlignment="1">
      <alignment horizontal="right" vertical="center" shrinkToFit="1"/>
    </xf>
    <xf numFmtId="180" fontId="9" fillId="0" borderId="89" xfId="2" applyNumberFormat="1" applyFont="1" applyBorder="1" applyAlignment="1">
      <alignment horizontal="right" vertical="center" shrinkToFit="1"/>
    </xf>
    <xf numFmtId="180" fontId="9" fillId="0" borderId="31" xfId="2" applyNumberFormat="1" applyFont="1" applyBorder="1" applyAlignment="1">
      <alignment horizontal="right" vertical="center" shrinkToFit="1"/>
    </xf>
    <xf numFmtId="180" fontId="9" fillId="0" borderId="90" xfId="2" applyNumberFormat="1" applyFont="1" applyBorder="1" applyAlignment="1">
      <alignment horizontal="right" vertical="center" shrinkToFit="1"/>
    </xf>
    <xf numFmtId="38" fontId="9" fillId="0" borderId="80" xfId="2" applyFont="1" applyBorder="1" applyAlignment="1" applyProtection="1">
      <alignment horizontal="right" vertical="center" shrinkToFit="1"/>
      <protection locked="0"/>
    </xf>
    <xf numFmtId="38" fontId="9" fillId="0" borderId="81" xfId="2" applyFont="1" applyBorder="1" applyAlignment="1" applyProtection="1">
      <alignment horizontal="right" vertical="center" shrinkToFit="1"/>
      <protection locked="0"/>
    </xf>
    <xf numFmtId="38" fontId="9" fillId="2" borderId="82" xfId="2" applyFont="1" applyFill="1" applyBorder="1" applyAlignment="1" applyProtection="1">
      <alignment horizontal="right" vertical="center" shrinkToFit="1"/>
      <protection locked="0"/>
    </xf>
    <xf numFmtId="38" fontId="9" fillId="2" borderId="78" xfId="2" applyFont="1" applyFill="1" applyBorder="1" applyAlignment="1" applyProtection="1">
      <alignment horizontal="right" vertical="center" shrinkToFit="1"/>
      <protection locked="0"/>
    </xf>
    <xf numFmtId="38" fontId="9" fillId="0" borderId="79" xfId="2" applyFont="1" applyBorder="1" applyAlignment="1">
      <alignment horizontal="right" vertical="center" shrinkToFit="1"/>
    </xf>
    <xf numFmtId="38" fontId="9" fillId="2" borderId="25" xfId="2" applyFont="1" applyFill="1" applyBorder="1" applyAlignment="1" applyProtection="1">
      <alignment horizontal="right" vertical="center" shrinkToFit="1"/>
      <protection locked="0"/>
    </xf>
    <xf numFmtId="38" fontId="9" fillId="0" borderId="29" xfId="2" applyFont="1" applyBorder="1" applyAlignment="1" applyProtection="1">
      <alignment horizontal="right" vertical="center" shrinkToFit="1"/>
      <protection locked="0"/>
    </xf>
    <xf numFmtId="38" fontId="9" fillId="2" borderId="34" xfId="2" applyFont="1" applyFill="1" applyBorder="1" applyAlignment="1" applyProtection="1">
      <alignment horizontal="right" vertical="center" shrinkToFit="1"/>
      <protection locked="0"/>
    </xf>
    <xf numFmtId="38" fontId="9" fillId="2" borderId="23" xfId="2" applyFont="1" applyFill="1" applyBorder="1" applyAlignment="1" applyProtection="1">
      <alignment horizontal="right" vertical="center" shrinkToFit="1"/>
      <protection locked="0"/>
    </xf>
    <xf numFmtId="38" fontId="9" fillId="2" borderId="15" xfId="2" applyFont="1" applyFill="1" applyBorder="1" applyAlignment="1" applyProtection="1">
      <alignment horizontal="right" vertical="center" shrinkToFit="1"/>
      <protection locked="0"/>
    </xf>
    <xf numFmtId="38" fontId="9" fillId="0" borderId="23" xfId="2" applyFont="1" applyBorder="1" applyAlignment="1">
      <alignment horizontal="right" vertical="center" shrinkToFit="1"/>
    </xf>
    <xf numFmtId="38" fontId="9" fillId="0" borderId="26" xfId="2" applyFont="1" applyBorder="1" applyAlignment="1" applyProtection="1">
      <alignment horizontal="right" vertical="center" shrinkToFit="1"/>
      <protection locked="0"/>
    </xf>
    <xf numFmtId="38" fontId="9" fillId="2" borderId="22" xfId="2" applyFont="1" applyFill="1" applyBorder="1" applyAlignment="1" applyProtection="1">
      <alignment horizontal="right" vertical="center" shrinkToFit="1"/>
      <protection locked="0"/>
    </xf>
    <xf numFmtId="38" fontId="9" fillId="2" borderId="4" xfId="2" applyFont="1" applyFill="1" applyBorder="1" applyAlignment="1" applyProtection="1">
      <alignment horizontal="right" vertical="center" shrinkToFit="1"/>
      <protection locked="0"/>
    </xf>
    <xf numFmtId="38" fontId="9" fillId="2" borderId="28" xfId="2" applyFont="1" applyFill="1" applyBorder="1" applyAlignment="1" applyProtection="1">
      <alignment horizontal="right" vertical="center" shrinkToFit="1"/>
      <protection locked="0"/>
    </xf>
    <xf numFmtId="38" fontId="9" fillId="2" borderId="2" xfId="2" applyFont="1" applyFill="1" applyBorder="1" applyAlignment="1" applyProtection="1">
      <alignment horizontal="right" vertical="center" shrinkToFit="1"/>
      <protection locked="0"/>
    </xf>
    <xf numFmtId="38" fontId="9" fillId="0" borderId="4" xfId="2" applyFont="1" applyBorder="1" applyAlignment="1">
      <alignment horizontal="right" vertical="center" shrinkToFit="1"/>
    </xf>
    <xf numFmtId="38" fontId="9" fillId="2" borderId="76" xfId="2" applyFont="1" applyFill="1" applyBorder="1" applyAlignment="1" applyProtection="1">
      <alignment horizontal="right" vertical="center" shrinkToFit="1"/>
      <protection locked="0"/>
    </xf>
    <xf numFmtId="38" fontId="9" fillId="2" borderId="79" xfId="2" applyFont="1" applyFill="1" applyBorder="1" applyAlignment="1" applyProtection="1">
      <alignment horizontal="right" vertical="center" shrinkToFit="1"/>
      <protection locked="0"/>
    </xf>
    <xf numFmtId="38" fontId="9" fillId="0" borderId="84" xfId="2" applyFont="1" applyBorder="1" applyAlignment="1">
      <alignment horizontal="right" vertical="center" shrinkToFit="1"/>
    </xf>
    <xf numFmtId="38" fontId="9" fillId="0" borderId="86" xfId="2" applyFont="1" applyBorder="1" applyAlignment="1">
      <alignment horizontal="right" vertical="center" shrinkToFit="1"/>
    </xf>
    <xf numFmtId="38" fontId="9" fillId="0" borderId="52" xfId="2" applyFont="1" applyBorder="1" applyAlignment="1">
      <alignment horizontal="right" vertical="center" shrinkToFit="1"/>
    </xf>
    <xf numFmtId="38" fontId="9" fillId="0" borderId="0" xfId="2" applyFont="1" applyBorder="1" applyAlignment="1">
      <alignment horizontal="right" vertical="center" shrinkToFit="1"/>
    </xf>
    <xf numFmtId="38" fontId="9" fillId="0" borderId="85" xfId="2" applyFont="1" applyBorder="1" applyAlignment="1">
      <alignment horizontal="right" vertical="center" shrinkToFit="1"/>
    </xf>
    <xf numFmtId="38" fontId="9" fillId="0" borderId="87" xfId="2" applyFont="1" applyBorder="1" applyAlignment="1">
      <alignment horizontal="right" vertical="center" shrinkToFit="1"/>
    </xf>
    <xf numFmtId="38" fontId="9" fillId="2" borderId="78" xfId="2" applyFont="1" applyFill="1" applyBorder="1">
      <alignment vertical="center"/>
    </xf>
    <xf numFmtId="38" fontId="9" fillId="2" borderId="15" xfId="2" applyFont="1" applyFill="1" applyBorder="1">
      <alignment vertical="center"/>
    </xf>
    <xf numFmtId="38" fontId="9" fillId="2" borderId="2" xfId="2" applyFont="1" applyFill="1" applyBorder="1">
      <alignment vertical="center"/>
    </xf>
    <xf numFmtId="38" fontId="9" fillId="0" borderId="85" xfId="2" applyFont="1" applyBorder="1" applyAlignment="1">
      <alignment horizontal="right" vertical="center"/>
    </xf>
    <xf numFmtId="0" fontId="23" fillId="0" borderId="4" xfId="0" applyFont="1" applyBorder="1" applyAlignment="1">
      <alignment horizontal="center" vertical="center" shrinkToFit="1"/>
    </xf>
    <xf numFmtId="0" fontId="23" fillId="0" borderId="61" xfId="0" applyFont="1" applyBorder="1" applyAlignment="1">
      <alignment horizontal="center" vertical="center" shrinkToFit="1"/>
    </xf>
    <xf numFmtId="20" fontId="23" fillId="3" borderId="3" xfId="0" applyNumberFormat="1" applyFont="1" applyFill="1" applyBorder="1" applyAlignment="1">
      <alignment horizontal="left" vertical="center" shrinkToFit="1"/>
    </xf>
    <xf numFmtId="0" fontId="23" fillId="5" borderId="2" xfId="0" applyFont="1" applyFill="1" applyBorder="1" applyAlignment="1">
      <alignment horizontal="center" vertical="center" wrapText="1"/>
    </xf>
    <xf numFmtId="0" fontId="23" fillId="0" borderId="2" xfId="0" applyFont="1" applyBorder="1" applyAlignment="1">
      <alignment vertical="center"/>
    </xf>
    <xf numFmtId="20" fontId="23" fillId="3" borderId="2" xfId="0" applyNumberFormat="1" applyFont="1" applyFill="1" applyBorder="1" applyAlignment="1">
      <alignment horizontal="center" vertical="center"/>
    </xf>
    <xf numFmtId="0" fontId="23" fillId="5" borderId="3" xfId="0" applyFont="1" applyFill="1" applyBorder="1" applyAlignment="1">
      <alignment horizontal="center" vertical="center" wrapText="1"/>
    </xf>
    <xf numFmtId="20" fontId="23" fillId="3" borderId="3" xfId="0" applyNumberFormat="1" applyFont="1" applyFill="1" applyBorder="1" applyAlignment="1">
      <alignment horizontal="center" vertical="center"/>
    </xf>
    <xf numFmtId="0" fontId="23" fillId="5" borderId="61" xfId="0" applyFont="1" applyFill="1" applyBorder="1" applyAlignment="1">
      <alignment horizontal="center" vertical="center" wrapText="1"/>
    </xf>
    <xf numFmtId="0" fontId="23" fillId="5" borderId="93" xfId="0" applyFont="1" applyFill="1" applyBorder="1" applyAlignment="1">
      <alignment horizontal="center" vertical="center" wrapText="1"/>
    </xf>
    <xf numFmtId="0" fontId="23" fillId="0" borderId="61" xfId="0" applyFont="1" applyBorder="1" applyAlignment="1">
      <alignment vertical="center"/>
    </xf>
    <xf numFmtId="0" fontId="23" fillId="0" borderId="93" xfId="0" applyFont="1" applyBorder="1" applyAlignment="1">
      <alignment vertical="center"/>
    </xf>
    <xf numFmtId="20" fontId="23" fillId="3" borderId="61" xfId="0" applyNumberFormat="1" applyFont="1" applyFill="1" applyBorder="1" applyAlignment="1">
      <alignment horizontal="center" vertical="center"/>
    </xf>
    <xf numFmtId="20" fontId="23" fillId="3" borderId="93" xfId="0" applyNumberFormat="1" applyFont="1" applyFill="1" applyBorder="1" applyAlignment="1">
      <alignment horizontal="center" vertical="center"/>
    </xf>
    <xf numFmtId="0" fontId="23" fillId="5" borderId="94" xfId="0" applyFont="1" applyFill="1" applyBorder="1" applyAlignment="1">
      <alignment horizontal="center" vertical="center" wrapText="1"/>
    </xf>
    <xf numFmtId="0" fontId="23" fillId="0" borderId="95" xfId="0" applyFont="1" applyBorder="1" applyAlignment="1">
      <alignment vertical="center"/>
    </xf>
    <xf numFmtId="20" fontId="23" fillId="0" borderId="95" xfId="0" applyNumberFormat="1" applyFont="1" applyBorder="1" applyAlignment="1">
      <alignment horizontal="center" vertical="center"/>
    </xf>
    <xf numFmtId="20" fontId="23" fillId="0" borderId="96" xfId="0" applyNumberFormat="1" applyFont="1" applyBorder="1" applyAlignment="1">
      <alignment horizontal="center" vertical="center"/>
    </xf>
    <xf numFmtId="190" fontId="23" fillId="0" borderId="2" xfId="0" applyNumberFormat="1" applyFont="1" applyBorder="1" applyAlignment="1">
      <alignment horizontal="center" vertical="center"/>
    </xf>
    <xf numFmtId="0" fontId="23" fillId="0" borderId="96"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1" xfId="0" applyFont="1" applyBorder="1" applyAlignment="1">
      <alignment horizontal="distributed" vertical="center" indent="3"/>
    </xf>
    <xf numFmtId="0" fontId="3" fillId="0" borderId="13" xfId="0" applyFont="1" applyBorder="1" applyAlignment="1">
      <alignment horizontal="center" vertical="center" wrapText="1"/>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3" xfId="0" applyFont="1" applyBorder="1" applyAlignment="1">
      <alignment horizontal="center" vertical="center"/>
    </xf>
    <xf numFmtId="178" fontId="3" fillId="0" borderId="6" xfId="0" applyNumberFormat="1" applyFont="1" applyBorder="1" applyAlignment="1">
      <alignment horizontal="center" vertical="center"/>
    </xf>
    <xf numFmtId="178" fontId="3" fillId="0" borderId="7" xfId="0" applyNumberFormat="1" applyFont="1" applyBorder="1" applyAlignment="1">
      <alignment horizontal="center" vertical="center"/>
    </xf>
    <xf numFmtId="178" fontId="3" fillId="0" borderId="8" xfId="0" applyNumberFormat="1" applyFont="1" applyBorder="1" applyAlignment="1">
      <alignment horizontal="center" vertical="center"/>
    </xf>
    <xf numFmtId="178" fontId="3" fillId="0" borderId="6" xfId="0" applyNumberFormat="1" applyFont="1" applyBorder="1" applyAlignment="1">
      <alignment horizontal="right" vertical="center" indent="1"/>
    </xf>
    <xf numFmtId="178" fontId="3" fillId="0" borderId="7" xfId="0" applyNumberFormat="1" applyFont="1" applyBorder="1" applyAlignment="1">
      <alignment horizontal="right" vertical="center" inden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7" xfId="0" applyFont="1" applyBorder="1" applyAlignment="1">
      <alignment horizontal="distributed" vertical="center" indent="3"/>
    </xf>
    <xf numFmtId="0" fontId="3" fillId="0" borderId="8" xfId="0" applyFont="1" applyBorder="1" applyAlignment="1">
      <alignment horizontal="distributed" vertical="center" indent="3"/>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3" fillId="0" borderId="2" xfId="0" applyFont="1" applyBorder="1" applyAlignment="1">
      <alignment horizontal="distributed" vertical="center" indent="3"/>
    </xf>
    <xf numFmtId="0" fontId="3" fillId="0" borderId="4" xfId="0" applyFont="1" applyBorder="1" applyAlignment="1">
      <alignment horizontal="distributed" vertical="center" indent="3"/>
    </xf>
    <xf numFmtId="0" fontId="3" fillId="0" borderId="3" xfId="0" applyFont="1" applyBorder="1" applyAlignment="1">
      <alignment horizontal="distributed" vertical="center" indent="3"/>
    </xf>
    <xf numFmtId="177" fontId="21" fillId="0" borderId="6" xfId="0" applyNumberFormat="1" applyFont="1" applyBorder="1" applyAlignment="1">
      <alignment horizontal="right" vertical="center" indent="1"/>
    </xf>
    <xf numFmtId="177" fontId="21" fillId="0" borderId="8" xfId="0" applyNumberFormat="1" applyFont="1" applyBorder="1" applyAlignment="1">
      <alignment horizontal="right" vertical="center" indent="1"/>
    </xf>
    <xf numFmtId="178" fontId="3" fillId="0" borderId="8" xfId="0" applyNumberFormat="1" applyFont="1" applyBorder="1" applyAlignment="1">
      <alignment horizontal="right" vertical="center" indent="1"/>
    </xf>
    <xf numFmtId="183" fontId="4" fillId="0" borderId="1" xfId="0" applyNumberFormat="1" applyFont="1" applyBorder="1" applyAlignment="1">
      <alignment horizontal="center" vertical="center"/>
    </xf>
    <xf numFmtId="0" fontId="9" fillId="0" borderId="9" xfId="3" applyFont="1" applyBorder="1" applyAlignment="1">
      <alignment horizontal="center" vertical="center" wrapText="1"/>
    </xf>
    <xf numFmtId="0" fontId="9" fillId="0" borderId="10" xfId="3" applyFont="1" applyBorder="1" applyAlignment="1">
      <alignment horizontal="center" vertical="center" wrapText="1"/>
    </xf>
    <xf numFmtId="0" fontId="9" fillId="0" borderId="84" xfId="3" applyFont="1" applyBorder="1" applyAlignment="1">
      <alignment horizontal="center" vertical="center" wrapText="1"/>
    </xf>
    <xf numFmtId="0" fontId="9" fillId="0" borderId="0" xfId="3" applyFont="1" applyAlignment="1">
      <alignment horizontal="center" vertical="center" wrapText="1"/>
    </xf>
    <xf numFmtId="0" fontId="9" fillId="0" borderId="25" xfId="3" applyFont="1" applyBorder="1" applyAlignment="1">
      <alignment horizontal="center" vertical="center" wrapText="1"/>
    </xf>
    <xf numFmtId="0" fontId="9" fillId="0" borderId="23" xfId="3" applyFont="1" applyBorder="1" applyAlignment="1">
      <alignment horizontal="center" vertical="center" wrapText="1"/>
    </xf>
    <xf numFmtId="0" fontId="9" fillId="0" borderId="11" xfId="3" applyFont="1" applyBorder="1" applyAlignment="1">
      <alignment horizontal="center" vertical="center" wrapText="1"/>
    </xf>
    <xf numFmtId="0" fontId="9" fillId="0" borderId="12" xfId="3" applyFont="1" applyBorder="1" applyAlignment="1">
      <alignment horizontal="center" vertical="center" wrapText="1"/>
    </xf>
    <xf numFmtId="0" fontId="9" fillId="0" borderId="24" xfId="3" applyFont="1" applyBorder="1" applyAlignment="1">
      <alignment horizontal="center" vertical="center" wrapText="1"/>
    </xf>
    <xf numFmtId="179" fontId="9" fillId="0" borderId="18" xfId="3" applyNumberFormat="1" applyFont="1" applyBorder="1" applyAlignment="1">
      <alignment horizontal="center" vertical="center" shrinkToFit="1"/>
    </xf>
    <xf numFmtId="179" fontId="9" fillId="0" borderId="19" xfId="3" applyNumberFormat="1" applyFont="1" applyBorder="1" applyAlignment="1">
      <alignment horizontal="center" vertical="center" shrinkToFit="1"/>
    </xf>
    <xf numFmtId="179" fontId="9" fillId="0" borderId="20" xfId="3" applyNumberFormat="1" applyFont="1" applyBorder="1" applyAlignment="1">
      <alignment horizontal="center" vertical="center" shrinkToFit="1"/>
    </xf>
    <xf numFmtId="180" fontId="9" fillId="0" borderId="91" xfId="2" applyNumberFormat="1" applyFont="1" applyBorder="1" applyAlignment="1">
      <alignment horizontal="right" vertical="center" shrinkToFit="1"/>
    </xf>
    <xf numFmtId="180" fontId="9" fillId="0" borderId="92" xfId="2" applyNumberFormat="1" applyFont="1" applyBorder="1" applyAlignment="1">
      <alignment horizontal="right" vertical="center" shrinkToFit="1"/>
    </xf>
    <xf numFmtId="0" fontId="9" fillId="2" borderId="18" xfId="3" applyFont="1" applyFill="1" applyBorder="1" applyAlignment="1">
      <alignment horizontal="center" vertical="center" shrinkToFit="1"/>
    </xf>
    <xf numFmtId="0" fontId="9" fillId="2" borderId="19" xfId="3" applyFont="1" applyFill="1" applyBorder="1" applyAlignment="1">
      <alignment horizontal="center" vertical="center" shrinkToFit="1"/>
    </xf>
    <xf numFmtId="0" fontId="9" fillId="2" borderId="20" xfId="3" applyFont="1" applyFill="1" applyBorder="1" applyAlignment="1">
      <alignment horizontal="center" vertical="center" shrinkToFit="1"/>
    </xf>
    <xf numFmtId="0" fontId="9" fillId="0" borderId="1" xfId="3" applyFont="1" applyBorder="1" applyAlignment="1">
      <alignment horizontal="center" vertical="center"/>
    </xf>
    <xf numFmtId="0" fontId="9" fillId="0" borderId="18" xfId="3" applyFont="1" applyBorder="1" applyAlignment="1">
      <alignment horizontal="center" vertical="center"/>
    </xf>
    <xf numFmtId="0" fontId="9" fillId="0" borderId="19" xfId="3" applyFont="1" applyBorder="1" applyAlignment="1">
      <alignment horizontal="center" vertical="center"/>
    </xf>
    <xf numFmtId="0" fontId="9" fillId="0" borderId="20" xfId="3" applyFont="1" applyBorder="1" applyAlignment="1">
      <alignment horizontal="center" vertical="center"/>
    </xf>
    <xf numFmtId="0" fontId="18" fillId="0" borderId="9" xfId="3" applyFont="1" applyBorder="1" applyAlignment="1">
      <alignment horizontal="center" vertical="center" shrinkToFit="1"/>
    </xf>
    <xf numFmtId="0" fontId="18" fillId="0" borderId="10" xfId="3" applyFont="1" applyBorder="1" applyAlignment="1">
      <alignment horizontal="center" vertical="center" shrinkToFit="1"/>
    </xf>
    <xf numFmtId="0" fontId="18" fillId="0" borderId="33" xfId="3" applyFont="1" applyBorder="1" applyAlignment="1">
      <alignment horizontal="center" vertical="center" shrinkToFit="1"/>
    </xf>
    <xf numFmtId="0" fontId="18" fillId="0" borderId="34" xfId="3" applyFont="1" applyBorder="1" applyAlignment="1">
      <alignment horizontal="center" vertical="center" shrinkToFit="1"/>
    </xf>
    <xf numFmtId="0" fontId="18" fillId="0" borderId="21" xfId="3" applyFont="1" applyBorder="1" applyAlignment="1">
      <alignment horizontal="center" vertical="center" shrinkToFit="1"/>
    </xf>
    <xf numFmtId="0" fontId="18" fillId="0" borderId="15" xfId="3" applyFont="1" applyBorder="1" applyAlignment="1">
      <alignment horizontal="center" vertical="center" shrinkToFit="1"/>
    </xf>
    <xf numFmtId="0" fontId="9" fillId="0" borderId="19" xfId="3" applyFont="1" applyBorder="1" applyAlignment="1">
      <alignment horizontal="center" vertical="center" shrinkToFit="1"/>
    </xf>
    <xf numFmtId="0" fontId="9" fillId="0" borderId="18" xfId="3" applyFont="1" applyBorder="1" applyAlignment="1">
      <alignment horizontal="center" vertical="center" shrinkToFit="1"/>
    </xf>
    <xf numFmtId="0" fontId="9" fillId="0" borderId="20" xfId="3" applyFont="1" applyBorder="1" applyAlignment="1">
      <alignment horizontal="center" vertical="center" shrinkToFit="1"/>
    </xf>
    <xf numFmtId="0" fontId="9" fillId="0" borderId="33" xfId="3" applyFont="1" applyBorder="1" applyAlignment="1">
      <alignment horizontal="center" vertical="center" shrinkToFit="1"/>
    </xf>
    <xf numFmtId="0" fontId="9" fillId="0" borderId="34" xfId="3" applyFont="1" applyBorder="1" applyAlignment="1">
      <alignment horizontal="center" vertical="center" shrinkToFit="1"/>
    </xf>
    <xf numFmtId="58" fontId="9" fillId="2" borderId="23" xfId="3" applyNumberFormat="1" applyFont="1" applyFill="1" applyBorder="1" applyAlignment="1">
      <alignment horizontal="center" vertical="center" shrinkToFit="1"/>
    </xf>
    <xf numFmtId="0" fontId="9" fillId="0" borderId="2" xfId="3" applyFont="1" applyBorder="1" applyAlignment="1">
      <alignment horizontal="center" vertical="center" shrinkToFit="1"/>
    </xf>
    <xf numFmtId="0" fontId="9" fillId="0" borderId="4" xfId="3" applyFont="1" applyBorder="1" applyAlignment="1">
      <alignment horizontal="center" vertical="center" shrinkToFit="1"/>
    </xf>
    <xf numFmtId="0" fontId="9" fillId="0" borderId="3" xfId="3" applyFont="1" applyBorder="1" applyAlignment="1">
      <alignment horizontal="center" vertical="center" shrinkToFit="1"/>
    </xf>
    <xf numFmtId="0" fontId="14" fillId="0" borderId="18" xfId="3" applyFont="1" applyBorder="1" applyAlignment="1">
      <alignment horizontal="center" vertical="center" shrinkToFit="1"/>
    </xf>
    <xf numFmtId="0" fontId="14" fillId="0" borderId="19" xfId="3" applyFont="1" applyBorder="1" applyAlignment="1">
      <alignment horizontal="center" vertical="center" shrinkToFit="1"/>
    </xf>
    <xf numFmtId="0" fontId="18" fillId="0" borderId="18" xfId="3" applyFont="1" applyBorder="1" applyAlignment="1">
      <alignment horizontal="center" vertical="center" wrapText="1" shrinkToFit="1"/>
    </xf>
    <xf numFmtId="0" fontId="18" fillId="0" borderId="19" xfId="3" applyFont="1" applyBorder="1" applyAlignment="1">
      <alignment horizontal="center" vertical="center" wrapText="1" shrinkToFit="1"/>
    </xf>
    <xf numFmtId="0" fontId="9" fillId="0" borderId="35" xfId="3" applyFont="1" applyBorder="1">
      <alignment vertical="center"/>
    </xf>
    <xf numFmtId="0" fontId="9" fillId="0" borderId="36" xfId="3" applyFont="1" applyBorder="1">
      <alignment vertical="center"/>
    </xf>
    <xf numFmtId="0" fontId="9" fillId="0" borderId="37" xfId="3" applyFont="1" applyBorder="1">
      <alignment vertical="center"/>
    </xf>
    <xf numFmtId="0" fontId="9" fillId="0" borderId="38" xfId="3" applyFont="1" applyBorder="1">
      <alignment vertical="center"/>
    </xf>
    <xf numFmtId="0" fontId="9" fillId="0" borderId="32" xfId="3" applyFont="1" applyBorder="1">
      <alignment vertical="center"/>
    </xf>
    <xf numFmtId="0" fontId="9" fillId="0" borderId="39" xfId="3" applyFont="1" applyBorder="1">
      <alignment vertical="center"/>
    </xf>
    <xf numFmtId="0" fontId="9" fillId="0" borderId="84" xfId="3" applyFont="1" applyBorder="1" applyAlignment="1">
      <alignment horizontal="center" vertical="center"/>
    </xf>
    <xf numFmtId="0" fontId="9" fillId="0" borderId="0" xfId="3" applyFont="1" applyAlignment="1">
      <alignment horizontal="center" vertical="center"/>
    </xf>
    <xf numFmtId="0" fontId="9" fillId="0" borderId="1" xfId="3" applyFont="1" applyBorder="1" applyAlignment="1">
      <alignment horizontal="center" vertical="center" shrinkToFit="1"/>
    </xf>
    <xf numFmtId="0" fontId="9" fillId="0" borderId="21" xfId="3" applyFont="1" applyBorder="1" applyAlignment="1">
      <alignment horizontal="center" vertical="center"/>
    </xf>
    <xf numFmtId="0" fontId="9" fillId="0" borderId="10" xfId="3" applyFont="1" applyBorder="1" applyAlignment="1">
      <alignment horizontal="center" vertical="center"/>
    </xf>
    <xf numFmtId="0" fontId="9" fillId="0" borderId="15" xfId="3" applyFont="1" applyBorder="1" applyAlignment="1">
      <alignment horizontal="center" vertical="center"/>
    </xf>
    <xf numFmtId="0" fontId="9" fillId="0" borderId="23" xfId="3" applyFont="1" applyBorder="1" applyAlignment="1">
      <alignment horizontal="center" vertical="center"/>
    </xf>
    <xf numFmtId="0" fontId="9" fillId="2" borderId="1" xfId="3" applyFont="1" applyFill="1" applyBorder="1" applyAlignment="1" applyProtection="1">
      <alignment vertical="center" shrinkToFit="1"/>
      <protection locked="0"/>
    </xf>
    <xf numFmtId="0" fontId="9" fillId="0" borderId="2" xfId="3" applyFont="1" applyBorder="1">
      <alignment vertical="center"/>
    </xf>
    <xf numFmtId="0" fontId="9" fillId="0" borderId="4" xfId="3" applyFont="1" applyBorder="1">
      <alignment vertical="center"/>
    </xf>
    <xf numFmtId="0" fontId="9" fillId="0" borderId="3" xfId="3" applyFont="1" applyBorder="1">
      <alignment vertical="center"/>
    </xf>
    <xf numFmtId="0" fontId="9" fillId="0" borderId="9" xfId="3" applyFont="1" applyBorder="1" applyAlignment="1">
      <alignment horizontal="center" vertical="center"/>
    </xf>
    <xf numFmtId="0" fontId="9" fillId="0" borderId="25" xfId="3" applyFont="1" applyBorder="1" applyAlignment="1">
      <alignment horizontal="center" vertical="center"/>
    </xf>
    <xf numFmtId="0" fontId="9" fillId="0" borderId="46" xfId="3" applyFont="1" applyBorder="1" applyAlignment="1">
      <alignment horizontal="center" vertical="center"/>
    </xf>
    <xf numFmtId="0" fontId="9" fillId="0" borderId="8" xfId="3" applyFont="1" applyBorder="1" applyAlignment="1">
      <alignment horizontal="center" vertical="center"/>
    </xf>
    <xf numFmtId="0" fontId="9" fillId="2" borderId="1" xfId="3" applyFont="1" applyFill="1" applyBorder="1" applyAlignment="1" applyProtection="1">
      <alignment horizontal="left" vertical="center" shrinkToFit="1"/>
      <protection locked="0"/>
    </xf>
    <xf numFmtId="0" fontId="9" fillId="0" borderId="0" xfId="3" applyFont="1">
      <alignment vertical="center"/>
    </xf>
    <xf numFmtId="0" fontId="14" fillId="0" borderId="0" xfId="3" applyFont="1">
      <alignment vertical="center"/>
    </xf>
    <xf numFmtId="0" fontId="14" fillId="0" borderId="10" xfId="3" applyFont="1" applyBorder="1">
      <alignment vertical="center"/>
    </xf>
    <xf numFmtId="0" fontId="9" fillId="0" borderId="10" xfId="3" applyFont="1" applyBorder="1">
      <alignment vertical="center"/>
    </xf>
    <xf numFmtId="0" fontId="9" fillId="0" borderId="18" xfId="3" applyFont="1" applyBorder="1" applyAlignment="1">
      <alignment vertical="center" wrapText="1"/>
    </xf>
    <xf numFmtId="0" fontId="9" fillId="0" borderId="19" xfId="3" applyFont="1" applyBorder="1" applyAlignment="1">
      <alignment vertical="center" wrapText="1"/>
    </xf>
    <xf numFmtId="0" fontId="9" fillId="0" borderId="20" xfId="3" applyFont="1" applyBorder="1" applyAlignment="1">
      <alignment vertical="center" wrapText="1"/>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4" xfId="0" applyFont="1" applyBorder="1" applyAlignment="1">
      <alignment horizontal="center" vertical="center" shrinkToFit="1"/>
    </xf>
    <xf numFmtId="0" fontId="27" fillId="0" borderId="0" xfId="0" applyFont="1" applyAlignment="1">
      <alignment horizontal="right" vertical="center"/>
    </xf>
    <xf numFmtId="0" fontId="23" fillId="0" borderId="3" xfId="0" applyFont="1" applyBorder="1" applyAlignment="1">
      <alignment horizontal="center" vertical="center"/>
    </xf>
    <xf numFmtId="0" fontId="2" fillId="0" borderId="4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42" xfId="0" applyFont="1" applyBorder="1" applyAlignment="1">
      <alignment horizontal="center" vertical="center" wrapText="1"/>
    </xf>
    <xf numFmtId="0" fontId="23" fillId="0" borderId="2" xfId="0" applyFont="1"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3" fillId="0" borderId="3" xfId="0" applyFont="1" applyBorder="1" applyAlignment="1">
      <alignment horizontal="center" vertical="center" shrinkToFit="1"/>
    </xf>
    <xf numFmtId="0" fontId="23" fillId="0" borderId="45" xfId="0" applyFont="1" applyBorder="1" applyAlignment="1">
      <alignment horizontal="distributed" vertical="center" indent="1"/>
    </xf>
    <xf numFmtId="0" fontId="23" fillId="0" borderId="51" xfId="0" applyFont="1" applyBorder="1" applyAlignment="1">
      <alignment horizontal="distributed" vertical="center" indent="1"/>
    </xf>
    <xf numFmtId="0" fontId="23" fillId="0" borderId="41" xfId="0" applyFont="1" applyBorder="1" applyAlignment="1">
      <alignment horizontal="distributed" vertical="center" indent="1"/>
    </xf>
    <xf numFmtId="0" fontId="23" fillId="0" borderId="4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33" xfId="0" applyFont="1" applyBorder="1" applyAlignment="1">
      <alignment horizontal="distributed" vertical="center" indent="1"/>
    </xf>
    <xf numFmtId="0" fontId="23" fillId="0" borderId="52" xfId="0" applyFont="1" applyBorder="1" applyAlignment="1">
      <alignment horizontal="distributed" vertical="center" indent="1"/>
    </xf>
    <xf numFmtId="0" fontId="23" fillId="0" borderId="42" xfId="0" applyFont="1" applyBorder="1" applyAlignment="1">
      <alignment horizontal="distributed" vertical="center" indent="1"/>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3" fillId="0" borderId="49" xfId="0" applyFont="1" applyBorder="1" applyAlignment="1">
      <alignment horizontal="center" vertical="center"/>
    </xf>
    <xf numFmtId="0" fontId="2" fillId="0" borderId="50"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8" xfId="0" applyFont="1" applyBorder="1" applyAlignment="1">
      <alignment horizontal="center" vertical="center" wrapText="1"/>
    </xf>
    <xf numFmtId="3" fontId="23" fillId="0" borderId="2" xfId="0" applyNumberFormat="1" applyFont="1" applyBorder="1" applyAlignment="1">
      <alignment horizontal="center" vertical="center" shrinkToFit="1"/>
    </xf>
    <xf numFmtId="3" fontId="23" fillId="0" borderId="4" xfId="0" applyNumberFormat="1" applyFont="1" applyBorder="1" applyAlignment="1">
      <alignment horizontal="center" vertical="center" shrinkToFit="1"/>
    </xf>
    <xf numFmtId="3" fontId="23" fillId="0" borderId="3" xfId="0" applyNumberFormat="1" applyFont="1" applyBorder="1" applyAlignment="1">
      <alignment horizontal="center" vertical="center" shrinkToFit="1"/>
    </xf>
    <xf numFmtId="186" fontId="23" fillId="0" borderId="2" xfId="0" applyNumberFormat="1" applyFont="1" applyBorder="1" applyAlignment="1">
      <alignment horizontal="center" vertical="center" shrinkToFit="1"/>
    </xf>
    <xf numFmtId="186" fontId="23" fillId="0" borderId="4" xfId="0" applyNumberFormat="1" applyFont="1" applyBorder="1" applyAlignment="1">
      <alignment horizontal="center" vertical="center" shrinkToFit="1"/>
    </xf>
    <xf numFmtId="186" fontId="23" fillId="0" borderId="3" xfId="0" applyNumberFormat="1" applyFont="1" applyBorder="1" applyAlignment="1">
      <alignment horizontal="center" vertical="center" shrinkToFit="1"/>
    </xf>
    <xf numFmtId="20" fontId="23" fillId="3" borderId="2" xfId="0" applyNumberFormat="1" applyFont="1" applyFill="1" applyBorder="1" applyAlignment="1">
      <alignment vertical="center" shrinkToFit="1"/>
    </xf>
    <xf numFmtId="20" fontId="23" fillId="3" borderId="4" xfId="0" applyNumberFormat="1" applyFont="1" applyFill="1" applyBorder="1" applyAlignment="1">
      <alignment vertical="center" shrinkToFit="1"/>
    </xf>
    <xf numFmtId="0" fontId="23" fillId="0" borderId="0" xfId="0" applyFont="1" applyAlignment="1">
      <alignment vertical="center" wrapText="1"/>
    </xf>
    <xf numFmtId="0" fontId="23" fillId="0" borderId="0" xfId="0" applyFont="1" applyAlignment="1">
      <alignment vertical="center"/>
    </xf>
    <xf numFmtId="0" fontId="23" fillId="0" borderId="0" xfId="0" applyFont="1" applyAlignment="1">
      <alignment horizontal="center" vertical="center"/>
    </xf>
    <xf numFmtId="0" fontId="26" fillId="0" borderId="0" xfId="0" applyFont="1" applyAlignment="1">
      <alignment vertical="center"/>
    </xf>
    <xf numFmtId="0" fontId="23" fillId="0" borderId="1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14" xfId="0" applyFont="1" applyBorder="1" applyAlignment="1">
      <alignment horizontal="center" vertical="center" shrinkToFit="1"/>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4" fillId="0" borderId="18" xfId="0" applyFont="1" applyBorder="1" applyAlignment="1">
      <alignment vertical="center" wrapText="1"/>
    </xf>
    <xf numFmtId="0" fontId="24" fillId="0" borderId="19" xfId="0" applyFont="1" applyBorder="1" applyAlignment="1">
      <alignment vertical="center" wrapText="1"/>
    </xf>
    <xf numFmtId="0" fontId="24" fillId="0" borderId="20" xfId="0" applyFont="1" applyBorder="1" applyAlignment="1">
      <alignment vertical="center" wrapText="1"/>
    </xf>
    <xf numFmtId="0" fontId="23" fillId="0" borderId="15" xfId="0" applyFont="1" applyBorder="1" applyAlignment="1">
      <alignment horizontal="center" vertical="center" shrinkToFit="1"/>
    </xf>
    <xf numFmtId="0" fontId="23" fillId="0" borderId="63" xfId="0" applyFont="1" applyBorder="1" applyAlignment="1">
      <alignment horizontal="center" vertical="center" shrinkToFit="1"/>
    </xf>
    <xf numFmtId="0" fontId="23" fillId="0" borderId="64" xfId="0" applyFont="1" applyBorder="1" applyAlignment="1">
      <alignment horizontal="center" vertical="center" shrinkToFit="1"/>
    </xf>
    <xf numFmtId="0" fontId="23" fillId="0" borderId="16" xfId="0" applyFont="1" applyBorder="1" applyAlignment="1">
      <alignment horizontal="center" vertical="center" shrinkToFit="1"/>
    </xf>
    <xf numFmtId="3" fontId="23" fillId="0" borderId="66" xfId="0" applyNumberFormat="1" applyFont="1" applyBorder="1" applyAlignment="1">
      <alignment horizontal="center" vertical="center" shrinkToFit="1"/>
    </xf>
    <xf numFmtId="3" fontId="23" fillId="0" borderId="67" xfId="0" applyNumberFormat="1" applyFont="1" applyBorder="1" applyAlignment="1">
      <alignment horizontal="center" vertical="center" shrinkToFit="1"/>
    </xf>
    <xf numFmtId="3" fontId="23" fillId="0" borderId="68" xfId="0" applyNumberFormat="1" applyFont="1" applyBorder="1" applyAlignment="1">
      <alignment horizontal="center" vertical="center" shrinkToFit="1"/>
    </xf>
    <xf numFmtId="3" fontId="23" fillId="0" borderId="70" xfId="0" applyNumberFormat="1" applyFont="1" applyBorder="1" applyAlignment="1">
      <alignment horizontal="center" vertical="center" shrinkToFit="1"/>
    </xf>
    <xf numFmtId="3" fontId="23" fillId="0" borderId="71" xfId="0" applyNumberFormat="1" applyFont="1" applyBorder="1" applyAlignment="1">
      <alignment horizontal="center" vertical="center" shrinkToFit="1"/>
    </xf>
    <xf numFmtId="3" fontId="23" fillId="0" borderId="72" xfId="0" applyNumberFormat="1" applyFont="1" applyBorder="1" applyAlignment="1">
      <alignment horizontal="center" vertical="center" shrinkToFit="1"/>
    </xf>
    <xf numFmtId="4" fontId="23" fillId="0" borderId="73" xfId="0" applyNumberFormat="1" applyFont="1" applyBorder="1" applyAlignment="1">
      <alignment horizontal="center" vertical="center" shrinkToFit="1"/>
    </xf>
    <xf numFmtId="4" fontId="23" fillId="0" borderId="74" xfId="0" applyNumberFormat="1" applyFont="1" applyBorder="1" applyAlignment="1">
      <alignment horizontal="center" vertical="center" shrinkToFit="1"/>
    </xf>
    <xf numFmtId="4" fontId="23" fillId="0" borderId="75" xfId="0" applyNumberFormat="1" applyFont="1" applyBorder="1" applyAlignment="1">
      <alignment horizontal="center" vertical="center" shrinkToFit="1"/>
    </xf>
    <xf numFmtId="4" fontId="23" fillId="0" borderId="2" xfId="0" applyNumberFormat="1" applyFont="1" applyBorder="1" applyAlignment="1">
      <alignment horizontal="center" vertical="center" shrinkToFit="1"/>
    </xf>
    <xf numFmtId="4" fontId="23" fillId="0" borderId="4" xfId="0" applyNumberFormat="1" applyFont="1" applyBorder="1" applyAlignment="1">
      <alignment horizontal="center" vertical="center" shrinkToFit="1"/>
    </xf>
    <xf numFmtId="4" fontId="23" fillId="0" borderId="3" xfId="0" applyNumberFormat="1" applyFont="1" applyBorder="1" applyAlignment="1">
      <alignment horizontal="center" vertical="center" shrinkToFit="1"/>
    </xf>
    <xf numFmtId="0" fontId="23" fillId="4" borderId="13" xfId="0" applyFont="1" applyFill="1" applyBorder="1" applyAlignment="1">
      <alignment horizontal="center" vertical="center" shrinkToFit="1"/>
    </xf>
    <xf numFmtId="0" fontId="23" fillId="4" borderId="5" xfId="0" applyFont="1" applyFill="1" applyBorder="1" applyAlignment="1">
      <alignment horizontal="center" vertical="center" shrinkToFit="1"/>
    </xf>
    <xf numFmtId="0" fontId="23" fillId="4" borderId="14" xfId="0" applyFont="1" applyFill="1" applyBorder="1" applyAlignment="1">
      <alignment horizontal="center" vertical="center" shrinkToFit="1"/>
    </xf>
  </cellXfs>
  <cellStyles count="4">
    <cellStyle name="桁区切り" xfId="2" builtinId="6"/>
    <cellStyle name="桁区切り 2" xfId="1" xr:uid="{E626B8FE-2BB6-4C41-BC49-9374E95FE30F}"/>
    <cellStyle name="標準" xfId="0" builtinId="0"/>
    <cellStyle name="標準 4" xfId="3" xr:uid="{256BBEF6-3328-487E-9A80-89B683C8E276}"/>
  </cellStyles>
  <dxfs count="0"/>
  <tableStyles count="0" defaultTableStyle="TableStyleMedium2" defaultPivotStyle="PivotStyleLight16"/>
  <colors>
    <mruColors>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114300</xdr:colOff>
      <xdr:row>7</xdr:row>
      <xdr:rowOff>171450</xdr:rowOff>
    </xdr:from>
    <xdr:to>
      <xdr:col>15</xdr:col>
      <xdr:colOff>28575</xdr:colOff>
      <xdr:row>12</xdr:row>
      <xdr:rowOff>76200</xdr:rowOff>
    </xdr:to>
    <xdr:sp macro="" textlink="">
      <xdr:nvSpPr>
        <xdr:cNvPr id="2" name="角丸四角形 2">
          <a:extLst>
            <a:ext uri="{FF2B5EF4-FFF2-40B4-BE49-F238E27FC236}">
              <a16:creationId xmlns:a16="http://schemas.microsoft.com/office/drawing/2014/main" id="{CB8E5353-A98C-43CF-99AE-CB6BF3D59F87}"/>
            </a:ext>
          </a:extLst>
        </xdr:cNvPr>
        <xdr:cNvSpPr/>
      </xdr:nvSpPr>
      <xdr:spPr>
        <a:xfrm>
          <a:off x="6724650" y="1695450"/>
          <a:ext cx="3171825" cy="1238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本シートに記入する欄はありません。</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「別紙様式３別添」に記入してください。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398811</xdr:colOff>
      <xdr:row>2</xdr:row>
      <xdr:rowOff>107673</xdr:rowOff>
    </xdr:from>
    <xdr:to>
      <xdr:col>26</xdr:col>
      <xdr:colOff>49697</xdr:colOff>
      <xdr:row>8</xdr:row>
      <xdr:rowOff>165653</xdr:rowOff>
    </xdr:to>
    <xdr:sp macro="" textlink="">
      <xdr:nvSpPr>
        <xdr:cNvPr id="3" name="角丸四角形 2">
          <a:extLst>
            <a:ext uri="{FF2B5EF4-FFF2-40B4-BE49-F238E27FC236}">
              <a16:creationId xmlns:a16="http://schemas.microsoft.com/office/drawing/2014/main" id="{75B69AAE-5A12-4C01-B207-331FE454EDBE}"/>
            </a:ext>
          </a:extLst>
        </xdr:cNvPr>
        <xdr:cNvSpPr/>
      </xdr:nvSpPr>
      <xdr:spPr>
        <a:xfrm>
          <a:off x="9136963" y="546651"/>
          <a:ext cx="3096451" cy="110158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・「２　事業所類型」及び</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　「３　人員配置体制（加配）」は</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　プルダウンから選択してください。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298174</xdr:colOff>
      <xdr:row>36</xdr:row>
      <xdr:rowOff>82826</xdr:rowOff>
    </xdr:from>
    <xdr:to>
      <xdr:col>7</xdr:col>
      <xdr:colOff>305212</xdr:colOff>
      <xdr:row>43</xdr:row>
      <xdr:rowOff>91111</xdr:rowOff>
    </xdr:to>
    <xdr:sp macro="" textlink="">
      <xdr:nvSpPr>
        <xdr:cNvPr id="2" name="角丸四角形 2">
          <a:extLst>
            <a:ext uri="{FF2B5EF4-FFF2-40B4-BE49-F238E27FC236}">
              <a16:creationId xmlns:a16="http://schemas.microsoft.com/office/drawing/2014/main" id="{D7E5A422-5B01-4C19-B7C2-437515D39394}"/>
            </a:ext>
          </a:extLst>
        </xdr:cNvPr>
        <xdr:cNvSpPr/>
      </xdr:nvSpPr>
      <xdr:spPr>
        <a:xfrm>
          <a:off x="298174" y="6733761"/>
          <a:ext cx="3096451" cy="110158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短期入所を一体的に実施する場合は、</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短期入所分を別に作成するか、</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本シートに短期入所分の定員数及び利用者数を含めて記載してください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112058</xdr:colOff>
      <xdr:row>4</xdr:row>
      <xdr:rowOff>89646</xdr:rowOff>
    </xdr:from>
    <xdr:to>
      <xdr:col>87</xdr:col>
      <xdr:colOff>11206</xdr:colOff>
      <xdr:row>16</xdr:row>
      <xdr:rowOff>89646</xdr:rowOff>
    </xdr:to>
    <xdr:sp macro="" textlink="">
      <xdr:nvSpPr>
        <xdr:cNvPr id="2" name="角丸四角形 2">
          <a:extLst>
            <a:ext uri="{FF2B5EF4-FFF2-40B4-BE49-F238E27FC236}">
              <a16:creationId xmlns:a16="http://schemas.microsoft.com/office/drawing/2014/main" id="{142BF9DB-9569-4CB9-9676-20C6B0B744CF}"/>
            </a:ext>
          </a:extLst>
        </xdr:cNvPr>
        <xdr:cNvSpPr/>
      </xdr:nvSpPr>
      <xdr:spPr>
        <a:xfrm>
          <a:off x="15027087" y="761999"/>
          <a:ext cx="9424148" cy="312644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400" b="1" i="0">
              <a:solidFill>
                <a:schemeClr val="lt1"/>
              </a:solidFill>
              <a:effectLst/>
              <a:latin typeface="+mn-lt"/>
              <a:ea typeface="+mn-ea"/>
              <a:cs typeface="+mn-cs"/>
            </a:rPr>
            <a:t>・オレンジ色に着色されているセルに入力してください。</a:t>
          </a:r>
          <a:endParaRPr lang="ja-JP" altLang="ja-JP" sz="1400">
            <a:effectLst/>
          </a:endParaRPr>
        </a:p>
        <a:p>
          <a:r>
            <a:rPr lang="ja-JP" altLang="ja-JP" sz="1400" b="1" i="0">
              <a:solidFill>
                <a:schemeClr val="lt1"/>
              </a:solidFill>
              <a:effectLst/>
              <a:latin typeface="+mn-lt"/>
              <a:ea typeface="+mn-ea"/>
              <a:cs typeface="+mn-cs"/>
            </a:rPr>
            <a:t>・黄色に着色されているセルはリストから選択してください。</a:t>
          </a:r>
          <a:endParaRPr lang="en-US" altLang="ja-JP" sz="1400" b="1" i="0">
            <a:solidFill>
              <a:schemeClr val="lt1"/>
            </a:solidFill>
            <a:effectLst/>
            <a:latin typeface="+mn-lt"/>
            <a:ea typeface="+mn-ea"/>
            <a:cs typeface="+mn-cs"/>
          </a:endParaRPr>
        </a:p>
        <a:p>
          <a:r>
            <a:rPr lang="ja-JP" altLang="ja-JP" sz="1400" b="1" i="0">
              <a:solidFill>
                <a:schemeClr val="lt1"/>
              </a:solidFill>
              <a:effectLst/>
              <a:latin typeface="+mn-lt"/>
              <a:ea typeface="+mn-ea"/>
              <a:cs typeface="+mn-cs"/>
            </a:rPr>
            <a:t>・必要に応じて行を削除又は挿入し、数式の入っている行をコピー＆ペーストしてください。</a:t>
          </a:r>
          <a:r>
            <a:rPr lang="ja-JP" altLang="ja-JP" sz="1400">
              <a:solidFill>
                <a:schemeClr val="lt1"/>
              </a:solidFill>
              <a:effectLst/>
              <a:latin typeface="+mn-lt"/>
              <a:ea typeface="+mn-ea"/>
              <a:cs typeface="+mn-cs"/>
            </a:rPr>
            <a:t> </a:t>
          </a:r>
          <a:endParaRPr lang="ja-JP" altLang="ja-JP" sz="1400">
            <a:effectLst/>
          </a:endParaRPr>
        </a:p>
        <a:p>
          <a:r>
            <a:rPr lang="ja-JP" altLang="ja-JP" sz="1400" b="1" i="0">
              <a:solidFill>
                <a:schemeClr val="lt1"/>
              </a:solidFill>
              <a:effectLst/>
              <a:latin typeface="+mn-lt"/>
              <a:ea typeface="+mn-ea"/>
              <a:cs typeface="+mn-cs"/>
            </a:rPr>
            <a:t>・行を挿入するときは、「合計」のある行のひとつ上の行と、そのひとつ上の行の間に挿入してください。</a:t>
          </a:r>
          <a:r>
            <a:rPr lang="ja-JP" altLang="ja-JP" sz="1400">
              <a:solidFill>
                <a:schemeClr val="lt1"/>
              </a:solidFill>
              <a:effectLst/>
              <a:latin typeface="+mn-lt"/>
              <a:ea typeface="+mn-ea"/>
              <a:cs typeface="+mn-cs"/>
            </a:rPr>
            <a:t> </a:t>
          </a:r>
          <a:endParaRPr lang="ja-JP" altLang="ja-JP" sz="1400">
            <a:effectLst/>
          </a:endParaRPr>
        </a:p>
        <a:p>
          <a:pPr algn="l"/>
          <a:endParaRPr lang="en-US" altLang="ja-JP" sz="1400" b="1" i="0" u="none" strike="noStrike">
            <a:solidFill>
              <a:schemeClr val="lt1"/>
            </a:solidFill>
            <a:effectLst/>
            <a:latin typeface="+mn-lt"/>
            <a:ea typeface="+mn-ea"/>
            <a:cs typeface="+mn-cs"/>
          </a:endParaRPr>
        </a:p>
        <a:p>
          <a:pPr algn="l"/>
          <a:r>
            <a:rPr lang="ja-JP" altLang="en-US" sz="1400" b="1" i="0" u="none" strike="noStrike">
              <a:solidFill>
                <a:schemeClr val="lt1"/>
              </a:solidFill>
              <a:effectLst/>
              <a:latin typeface="+mn-lt"/>
              <a:ea typeface="+mn-ea"/>
              <a:cs typeface="+mn-cs"/>
            </a:rPr>
            <a:t>・「記載用リスト」シートの「指定（変更）年月日」を入力してください。</a:t>
          </a:r>
          <a:endParaRPr lang="en-US" altLang="ja-JP" sz="1400" b="1" i="0" u="none" strike="noStrike">
            <a:solidFill>
              <a:schemeClr val="lt1"/>
            </a:solidFill>
            <a:effectLst/>
            <a:latin typeface="+mn-lt"/>
            <a:ea typeface="+mn-ea"/>
            <a:cs typeface="+mn-cs"/>
          </a:endParaRPr>
        </a:p>
        <a:p>
          <a:pPr algn="l"/>
          <a:r>
            <a:rPr lang="ja-JP" altLang="en-US" sz="1400" b="1" i="0" u="none" strike="noStrike">
              <a:solidFill>
                <a:schemeClr val="lt1"/>
              </a:solidFill>
              <a:effectLst/>
              <a:latin typeface="+mn-lt"/>
              <a:ea typeface="+mn-ea"/>
              <a:cs typeface="+mn-cs"/>
            </a:rPr>
            <a:t>　　入力すると曜日が反映されます。</a:t>
          </a:r>
          <a:r>
            <a:rPr lang="ja-JP" altLang="en-US" sz="1400"/>
            <a:t> </a:t>
          </a:r>
          <a:endParaRPr lang="en-US" altLang="ja-JP" sz="1400"/>
        </a:p>
        <a:p>
          <a:pPr algn="l"/>
          <a:r>
            <a:rPr lang="ja-JP" altLang="en-US" sz="1400" b="1" i="0" u="none" strike="noStrike">
              <a:solidFill>
                <a:schemeClr val="lt1"/>
              </a:solidFill>
              <a:effectLst/>
              <a:latin typeface="+mn-lt"/>
              <a:ea typeface="+mn-ea"/>
              <a:cs typeface="+mn-cs"/>
            </a:rPr>
            <a:t>・「記載用リスト」シートの「勤務時間」及び「休憩時間」を入力してください。</a:t>
          </a:r>
          <a:r>
            <a:rPr lang="ja-JP" altLang="en-US" sz="1400"/>
            <a:t> </a:t>
          </a:r>
          <a:endParaRPr lang="en-US" altLang="ja-JP"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I58"/>
  <sheetViews>
    <sheetView view="pageBreakPreview" topLeftCell="A46" zoomScaleNormal="100" zoomScaleSheetLayoutView="100" workbookViewId="0">
      <selection activeCell="D13" sqref="D13"/>
    </sheetView>
  </sheetViews>
  <sheetFormatPr baseColWidth="10" defaultColWidth="2.5" defaultRowHeight="15" customHeight="1"/>
  <cols>
    <col min="1" max="1" width="2.5" style="1" customWidth="1"/>
    <col min="2" max="2" width="10.6640625" style="1" customWidth="1"/>
    <col min="3" max="3" width="17.6640625" style="1" customWidth="1"/>
    <col min="4" max="4" width="19.83203125" style="1" customWidth="1"/>
    <col min="5" max="6" width="18" style="1" customWidth="1"/>
    <col min="7" max="8" width="2.5" style="1"/>
    <col min="9" max="9" width="9.6640625" style="1" customWidth="1"/>
    <col min="10" max="11" width="11.1640625" style="1" customWidth="1"/>
    <col min="12" max="16384" width="2.5" style="1"/>
  </cols>
  <sheetData>
    <row r="1" spans="1:35" ht="15" customHeight="1">
      <c r="F1" s="2" t="s">
        <v>0</v>
      </c>
    </row>
    <row r="2" spans="1:35" ht="30" customHeight="1">
      <c r="A2" s="213" t="s">
        <v>28</v>
      </c>
      <c r="B2" s="214"/>
      <c r="C2" s="214"/>
      <c r="D2" s="214"/>
      <c r="E2" s="214"/>
      <c r="F2" s="214"/>
    </row>
    <row r="3" spans="1:35" ht="15" customHeight="1">
      <c r="A3" s="1" t="s">
        <v>91</v>
      </c>
    </row>
    <row r="4" spans="1:35" ht="15" customHeight="1">
      <c r="A4" s="1" t="s">
        <v>92</v>
      </c>
      <c r="D4" s="192">
        <f>別紙様式3別添!$C4</f>
        <v>0</v>
      </c>
      <c r="E4" s="193"/>
    </row>
    <row r="5" spans="1:35" ht="15" customHeight="1">
      <c r="A5" s="1" t="s">
        <v>93</v>
      </c>
      <c r="D5" s="192">
        <f>別紙様式3別添!$C5</f>
        <v>0</v>
      </c>
      <c r="E5" s="193"/>
    </row>
    <row r="6" spans="1:35" ht="15" customHeight="1">
      <c r="A6" s="1" t="s">
        <v>94</v>
      </c>
      <c r="D6" s="192">
        <f>別紙様式3別添!$C6</f>
        <v>0</v>
      </c>
      <c r="E6" s="193"/>
    </row>
    <row r="7" spans="1:35" ht="15" customHeight="1">
      <c r="A7" s="1" t="s">
        <v>95</v>
      </c>
      <c r="D7" s="207" t="str">
        <f>別紙様式3別添!$AF$1</f>
        <v>介護サービス包括型</v>
      </c>
      <c r="E7" s="208"/>
    </row>
    <row r="8" spans="1:35" ht="15" customHeight="1">
      <c r="A8" s="1" t="s">
        <v>100</v>
      </c>
      <c r="D8" s="229">
        <f>別紙様式3別添!G7</f>
        <v>40</v>
      </c>
      <c r="E8" s="229"/>
    </row>
    <row r="10" spans="1:35" ht="15" customHeight="1">
      <c r="A10" s="1" t="s">
        <v>29</v>
      </c>
    </row>
    <row r="11" spans="1:35" ht="15" customHeight="1">
      <c r="A11" s="215" t="s">
        <v>1</v>
      </c>
      <c r="B11" s="216"/>
      <c r="C11" s="216"/>
      <c r="D11" s="36" t="str">
        <f>IF(別紙様式3別添!$C$7="","",別紙様式3別添!$C$7)</f>
        <v/>
      </c>
    </row>
    <row r="12" spans="1:35" ht="45" customHeight="1">
      <c r="A12" s="195" t="s">
        <v>70</v>
      </c>
      <c r="B12" s="217"/>
      <c r="C12" s="217"/>
      <c r="D12" s="34">
        <f>IF(別紙様式3別添!$W$30="","",別紙様式3別添!$W$30)</f>
        <v>0</v>
      </c>
    </row>
    <row r="13" spans="1:35" ht="15" customHeight="1">
      <c r="A13" s="218"/>
      <c r="B13" s="210" t="s">
        <v>2</v>
      </c>
      <c r="C13" s="8" t="s">
        <v>5</v>
      </c>
      <c r="D13" s="5">
        <f>IF(別紙様式3別添!$T$30="","",別紙様式3別添!$T$30)</f>
        <v>0</v>
      </c>
      <c r="AD13" s="28"/>
      <c r="AE13" s="28"/>
      <c r="AF13" s="28"/>
      <c r="AG13" s="28"/>
      <c r="AH13" s="28"/>
      <c r="AI13" s="28"/>
    </row>
    <row r="14" spans="1:35" ht="15" customHeight="1">
      <c r="A14" s="218"/>
      <c r="B14" s="211"/>
      <c r="C14" s="8" t="s">
        <v>6</v>
      </c>
      <c r="D14" s="5">
        <f>IF(別紙様式3別添!$Q$30="","",別紙様式3別添!$Q$30)</f>
        <v>0</v>
      </c>
    </row>
    <row r="15" spans="1:35" ht="15" customHeight="1">
      <c r="A15" s="218"/>
      <c r="B15" s="211"/>
      <c r="C15" s="8" t="s">
        <v>7</v>
      </c>
      <c r="D15" s="5">
        <f>IF(別紙様式3別添!$N$30="","",別紙様式3別添!$N$30)</f>
        <v>0</v>
      </c>
    </row>
    <row r="16" spans="1:35" ht="15" customHeight="1">
      <c r="A16" s="218"/>
      <c r="B16" s="211"/>
      <c r="C16" s="8" t="s">
        <v>8</v>
      </c>
      <c r="D16" s="5">
        <f>IF(別紙様式3別添!$K$30="","",別紙様式3別添!$K$30)</f>
        <v>0</v>
      </c>
    </row>
    <row r="17" spans="1:10" ht="15" customHeight="1">
      <c r="A17" s="218"/>
      <c r="B17" s="211"/>
      <c r="C17" s="8" t="s">
        <v>4</v>
      </c>
      <c r="D17" s="5">
        <f>IF(別紙様式3別添!$H$30="","",別紙様式3別添!$H$30)</f>
        <v>0</v>
      </c>
    </row>
    <row r="18" spans="1:10" ht="15" customHeight="1">
      <c r="A18" s="219"/>
      <c r="B18" s="212"/>
      <c r="C18" s="8" t="s">
        <v>3</v>
      </c>
      <c r="D18" s="5">
        <f>IF(別紙様式3別添!$E$30="","",別紙様式3別添!$E$30)</f>
        <v>0</v>
      </c>
    </row>
    <row r="19" spans="1:10" ht="15" customHeight="1">
      <c r="E19" s="3"/>
    </row>
    <row r="20" spans="1:10" ht="15" customHeight="1">
      <c r="A20" s="1" t="s">
        <v>74</v>
      </c>
    </row>
    <row r="21" spans="1:10" ht="15" customHeight="1">
      <c r="A21" s="1" t="s">
        <v>25</v>
      </c>
    </row>
    <row r="22" spans="1:10" ht="32.25" customHeight="1">
      <c r="A22" s="223" t="s">
        <v>9</v>
      </c>
      <c r="B22" s="224"/>
      <c r="C22" s="224"/>
      <c r="D22" s="224"/>
      <c r="E22" s="29" t="s">
        <v>71</v>
      </c>
      <c r="F22" s="4" t="s">
        <v>10</v>
      </c>
    </row>
    <row r="23" spans="1:10" ht="15" customHeight="1">
      <c r="A23" s="215" t="s">
        <v>11</v>
      </c>
      <c r="B23" s="216"/>
      <c r="C23" s="216"/>
      <c r="D23" s="216"/>
      <c r="E23" s="205">
        <f>IF(D12="","",D12)</f>
        <v>0</v>
      </c>
      <c r="F23" s="226">
        <f>IF(E23="","",ROUNDUP(E23/30,0))</f>
        <v>0</v>
      </c>
    </row>
    <row r="24" spans="1:10" ht="15" customHeight="1">
      <c r="A24" s="215" t="s">
        <v>26</v>
      </c>
      <c r="B24" s="216"/>
      <c r="C24" s="216"/>
      <c r="D24" s="216"/>
      <c r="E24" s="228"/>
      <c r="F24" s="227"/>
    </row>
    <row r="26" spans="1:10" ht="15" customHeight="1">
      <c r="A26" s="1" t="s">
        <v>75</v>
      </c>
    </row>
    <row r="27" spans="1:10" ht="32.25" customHeight="1">
      <c r="A27" s="194" t="s">
        <v>24</v>
      </c>
      <c r="B27" s="194"/>
      <c r="C27" s="194"/>
      <c r="D27" s="6" t="s">
        <v>12</v>
      </c>
      <c r="E27" s="29" t="s">
        <v>71</v>
      </c>
      <c r="F27" s="4" t="s">
        <v>13</v>
      </c>
    </row>
    <row r="28" spans="1:10" ht="15" customHeight="1">
      <c r="A28" s="209" t="s">
        <v>21</v>
      </c>
      <c r="B28" s="209"/>
      <c r="C28" s="209"/>
      <c r="D28" s="30" t="s">
        <v>77</v>
      </c>
      <c r="E28" s="205">
        <f>IF(D12="","",D12)</f>
        <v>0</v>
      </c>
      <c r="F28" s="34">
        <f>IF(OR($D$7&lt;&gt;$A28,$E$28=""),"",ROUNDDOWN($E$28/I28,1))</f>
        <v>0</v>
      </c>
      <c r="I28" s="7">
        <v>6</v>
      </c>
    </row>
    <row r="29" spans="1:10" ht="15" customHeight="1">
      <c r="A29" s="209" t="s">
        <v>23</v>
      </c>
      <c r="B29" s="209"/>
      <c r="C29" s="209"/>
      <c r="D29" s="30" t="s">
        <v>78</v>
      </c>
      <c r="E29" s="206"/>
      <c r="F29" s="34" t="str">
        <f>IF(OR($D$7&lt;&gt;$A29,$E$28=""),"",ROUNDDOWN($E$28/I29,1))</f>
        <v/>
      </c>
      <c r="I29" s="7">
        <v>5</v>
      </c>
    </row>
    <row r="30" spans="1:10" ht="15" customHeight="1" thickBot="1">
      <c r="A30" s="209" t="s">
        <v>22</v>
      </c>
      <c r="B30" s="209"/>
      <c r="C30" s="209"/>
      <c r="D30" s="30" t="s">
        <v>77</v>
      </c>
      <c r="E30" s="206"/>
      <c r="F30" s="38" t="str">
        <f>IF(OR($D$7&lt;&gt;$A30,$E$28=""),"",ROUNDDOWN($E$28/I30,1))</f>
        <v/>
      </c>
      <c r="I30" s="7">
        <v>6</v>
      </c>
    </row>
    <row r="31" spans="1:10" ht="15" customHeight="1" thickBot="1">
      <c r="A31" s="44"/>
      <c r="B31" s="44"/>
      <c r="C31" s="44"/>
      <c r="D31" s="45"/>
      <c r="E31" s="109" t="s">
        <v>99</v>
      </c>
      <c r="F31" s="48">
        <f>ROUNDDOWN(SUM(F28:F30)*$D$8,2)</f>
        <v>0</v>
      </c>
      <c r="J31" s="104"/>
    </row>
    <row r="32" spans="1:10" ht="15" customHeight="1">
      <c r="A32" s="44"/>
      <c r="B32" s="44"/>
      <c r="C32" s="44"/>
      <c r="D32" s="45"/>
      <c r="E32" s="110" t="s">
        <v>255</v>
      </c>
      <c r="F32" s="111">
        <f>ROUNDDOWN(SUM(F28:F30)*40,2)</f>
        <v>0</v>
      </c>
      <c r="I32" s="103"/>
      <c r="J32" s="104"/>
    </row>
    <row r="33" spans="1:11" ht="15" customHeight="1">
      <c r="A33" s="1" t="s">
        <v>76</v>
      </c>
      <c r="I33" s="7"/>
    </row>
    <row r="34" spans="1:11" ht="32.25" customHeight="1">
      <c r="A34" s="223" t="s">
        <v>14</v>
      </c>
      <c r="B34" s="224"/>
      <c r="C34" s="225"/>
      <c r="D34" s="6" t="s">
        <v>27</v>
      </c>
      <c r="E34" s="29" t="s">
        <v>71</v>
      </c>
      <c r="F34" s="4" t="s">
        <v>15</v>
      </c>
      <c r="I34" s="7"/>
    </row>
    <row r="35" spans="1:11" ht="15" customHeight="1">
      <c r="A35" s="220" t="s">
        <v>5</v>
      </c>
      <c r="B35" s="221"/>
      <c r="C35" s="222"/>
      <c r="D35" s="9" t="s">
        <v>16</v>
      </c>
      <c r="E35" s="5">
        <f>IF(D13="","",D13)</f>
        <v>0</v>
      </c>
      <c r="F35" s="5">
        <f>IF(OR(E35="",$D$7=別紙様式3別添!$J$5),"",ROUNDDOWN(E35/I35,1))</f>
        <v>0</v>
      </c>
      <c r="I35" s="32">
        <v>2.5</v>
      </c>
    </row>
    <row r="36" spans="1:11" ht="15" customHeight="1">
      <c r="A36" s="220" t="s">
        <v>6</v>
      </c>
      <c r="B36" s="221"/>
      <c r="C36" s="222"/>
      <c r="D36" s="9" t="s">
        <v>17</v>
      </c>
      <c r="E36" s="5">
        <f>IF(D14="","",D14)</f>
        <v>0</v>
      </c>
      <c r="F36" s="5">
        <f>IF(OR(E36="",$D$7=別紙様式3別添!$J$5),"",ROUNDDOWN(E36/I36,1))</f>
        <v>0</v>
      </c>
      <c r="I36" s="7">
        <v>4</v>
      </c>
    </row>
    <row r="37" spans="1:11" ht="15" customHeight="1">
      <c r="A37" s="220" t="s">
        <v>7</v>
      </c>
      <c r="B37" s="221"/>
      <c r="C37" s="222"/>
      <c r="D37" s="9" t="s">
        <v>18</v>
      </c>
      <c r="E37" s="5">
        <f>IF(D15="","",D15)</f>
        <v>0</v>
      </c>
      <c r="F37" s="5">
        <f>IF(OR(E37="",$D$7=別紙様式3別添!$J$5),"",ROUNDDOWN(E37/I37,1))</f>
        <v>0</v>
      </c>
      <c r="I37" s="7">
        <v>6</v>
      </c>
    </row>
    <row r="38" spans="1:11" ht="15" customHeight="1">
      <c r="A38" s="220" t="s">
        <v>8</v>
      </c>
      <c r="B38" s="221"/>
      <c r="C38" s="222"/>
      <c r="D38" s="9" t="s">
        <v>19</v>
      </c>
      <c r="E38" s="5">
        <f>IF(D16="","",D16)</f>
        <v>0</v>
      </c>
      <c r="F38" s="5">
        <f>IF(OR(E38="",$D$7=別紙様式3別添!$J$5),"",ROUNDDOWN(E38/I38,1))</f>
        <v>0</v>
      </c>
      <c r="I38" s="7">
        <v>9</v>
      </c>
    </row>
    <row r="39" spans="1:11" ht="15" customHeight="1" thickBot="1">
      <c r="A39" s="220" t="s">
        <v>20</v>
      </c>
      <c r="B39" s="221"/>
      <c r="C39" s="222"/>
      <c r="D39" s="31"/>
      <c r="E39" s="31"/>
      <c r="F39" s="34">
        <f>IF(COUNT(F35:F38)=0,"",ROUNDUP(SUM(F35:F38),1))</f>
        <v>0</v>
      </c>
      <c r="I39" s="7"/>
    </row>
    <row r="40" spans="1:11" ht="15" customHeight="1" thickBot="1">
      <c r="A40" s="46"/>
      <c r="B40" s="46"/>
      <c r="C40" s="46"/>
      <c r="D40" s="47"/>
      <c r="E40" s="108" t="s">
        <v>99</v>
      </c>
      <c r="F40" s="48">
        <f>ROUNDDOWN(F39*$D$8,2)</f>
        <v>0</v>
      </c>
      <c r="I40" s="103"/>
      <c r="J40" s="104"/>
    </row>
    <row r="41" spans="1:11" ht="15" customHeight="1">
      <c r="A41" s="112"/>
      <c r="B41" s="112"/>
      <c r="C41" s="112"/>
      <c r="D41" s="47"/>
      <c r="E41" s="110" t="s">
        <v>255</v>
      </c>
      <c r="F41" s="111">
        <f>ROUNDDOWN(F39*40,2)</f>
        <v>0</v>
      </c>
      <c r="I41" s="103"/>
      <c r="J41" s="104"/>
    </row>
    <row r="42" spans="1:11" ht="15" customHeight="1">
      <c r="A42" s="112"/>
      <c r="B42" s="112"/>
      <c r="C42" s="112"/>
      <c r="D42" s="47"/>
      <c r="E42" s="106"/>
      <c r="F42" s="107"/>
      <c r="I42" s="103"/>
      <c r="J42" s="104"/>
    </row>
    <row r="43" spans="1:11" ht="15" customHeight="1">
      <c r="A43" s="1" t="s">
        <v>101</v>
      </c>
    </row>
    <row r="44" spans="1:11" ht="15" customHeight="1">
      <c r="A44" s="1" t="s">
        <v>84</v>
      </c>
      <c r="D44" s="35" t="str">
        <f>別紙様式3別添!$AF$3</f>
        <v>なし</v>
      </c>
      <c r="E44" s="37" t="str">
        <f>別紙様式3別添!$AF$2</f>
        <v>なし</v>
      </c>
    </row>
    <row r="46" spans="1:11" ht="15" customHeight="1">
      <c r="A46" s="1" t="s">
        <v>102</v>
      </c>
    </row>
    <row r="47" spans="1:11" ht="32.25" customHeight="1">
      <c r="A47" s="194" t="s">
        <v>24</v>
      </c>
      <c r="B47" s="194"/>
      <c r="C47" s="194"/>
      <c r="D47" s="6" t="s">
        <v>96</v>
      </c>
      <c r="E47" s="29" t="s">
        <v>71</v>
      </c>
      <c r="F47" s="4" t="s">
        <v>248</v>
      </c>
    </row>
    <row r="48" spans="1:11" ht="15" customHeight="1">
      <c r="A48" s="195" t="s">
        <v>83</v>
      </c>
      <c r="B48" s="196"/>
      <c r="C48" s="197"/>
      <c r="D48" s="33" t="s">
        <v>79</v>
      </c>
      <c r="E48" s="202">
        <f>IF(D12="","",D12)</f>
        <v>0</v>
      </c>
      <c r="F48" s="34" t="str">
        <f>IF(OR($E$44&lt;&gt;$J48,$E$48=""),"",ROUNDDOWN($E$48/I48,1))</f>
        <v/>
      </c>
      <c r="I48" s="7">
        <v>12</v>
      </c>
      <c r="J48" s="18" t="s">
        <v>61</v>
      </c>
      <c r="K48" s="18"/>
    </row>
    <row r="49" spans="1:11" ht="15" customHeight="1">
      <c r="A49" s="198"/>
      <c r="B49" s="199"/>
      <c r="C49" s="200"/>
      <c r="D49" s="30" t="s">
        <v>80</v>
      </c>
      <c r="E49" s="203"/>
      <c r="F49" s="34" t="str">
        <f>IF(OR($E$44&lt;&gt;$J49,$E$48=""),"",ROUNDDOWN($E$48/I49,1))</f>
        <v/>
      </c>
      <c r="I49" s="7">
        <v>30</v>
      </c>
      <c r="J49" s="18" t="s">
        <v>62</v>
      </c>
      <c r="K49" s="18"/>
    </row>
    <row r="50" spans="1:11" ht="15" customHeight="1">
      <c r="A50" s="201" t="s">
        <v>23</v>
      </c>
      <c r="B50" s="196"/>
      <c r="C50" s="197"/>
      <c r="D50" s="30" t="s">
        <v>81</v>
      </c>
      <c r="E50" s="203"/>
      <c r="F50" s="34" t="str">
        <f>IF(OR($E$44&lt;&gt;$J50,$E$48=""),"",ROUNDDOWN($E$48/I50,1))</f>
        <v/>
      </c>
      <c r="I50" s="7">
        <v>7.5</v>
      </c>
      <c r="J50" s="18" t="s">
        <v>63</v>
      </c>
    </row>
    <row r="51" spans="1:11" ht="15" customHeight="1">
      <c r="A51" s="198"/>
      <c r="B51" s="199"/>
      <c r="C51" s="200"/>
      <c r="D51" s="30" t="s">
        <v>82</v>
      </c>
      <c r="E51" s="204"/>
      <c r="F51" s="34" t="str">
        <f>IF(OR($E$44&lt;&gt;$J51,$E$48=""),"",ROUNDDOWN($E$48/I51,1))</f>
        <v/>
      </c>
      <c r="I51" s="7">
        <v>20</v>
      </c>
      <c r="J51" s="18" t="s">
        <v>64</v>
      </c>
    </row>
    <row r="52" spans="1:11" ht="15" customHeight="1">
      <c r="A52" s="44"/>
      <c r="B52" s="44"/>
      <c r="C52" s="105" t="s">
        <v>247</v>
      </c>
      <c r="D52" s="116">
        <f>IFERROR(ROUNDDOWN($F$52*40,2),)</f>
        <v>0</v>
      </c>
      <c r="E52" s="105" t="s">
        <v>250</v>
      </c>
      <c r="F52" s="5">
        <f>SUM(F48:F51)</f>
        <v>0</v>
      </c>
      <c r="I52" s="7"/>
      <c r="J52" s="18"/>
    </row>
    <row r="53" spans="1:11" ht="15" customHeight="1" thickBot="1">
      <c r="A53" s="44"/>
      <c r="B53" s="44"/>
      <c r="C53" s="39" t="s">
        <v>249</v>
      </c>
      <c r="D53" s="117">
        <f>(F32-F31)+(F41-F40)</f>
        <v>0</v>
      </c>
      <c r="E53" s="40" t="s">
        <v>251</v>
      </c>
      <c r="F53" s="41">
        <f>ROUNDDOWN(D53/40,1)</f>
        <v>0</v>
      </c>
      <c r="I53" s="7"/>
      <c r="J53" s="18"/>
    </row>
    <row r="54" spans="1:11" ht="15" customHeight="1" thickBot="1">
      <c r="C54" s="113" t="s">
        <v>103</v>
      </c>
      <c r="D54" s="114">
        <f>F31+F40+D52+D53</f>
        <v>0</v>
      </c>
      <c r="E54" s="113" t="s">
        <v>104</v>
      </c>
      <c r="F54" s="115">
        <f>SUM(F28:F30,F39,F52,F53)</f>
        <v>0</v>
      </c>
      <c r="I54" s="7"/>
    </row>
    <row r="55" spans="1:11" ht="15" customHeight="1">
      <c r="B55" s="1" t="s">
        <v>253</v>
      </c>
    </row>
    <row r="56" spans="1:11" ht="15" customHeight="1">
      <c r="B56" s="1" t="s">
        <v>252</v>
      </c>
    </row>
    <row r="57" spans="1:11" ht="15" customHeight="1">
      <c r="B57" s="1" t="s">
        <v>254</v>
      </c>
    </row>
    <row r="58" spans="1:11" ht="15" customHeight="1">
      <c r="B58" s="1" t="s">
        <v>256</v>
      </c>
    </row>
  </sheetData>
  <sheetProtection selectLockedCells="1"/>
  <mergeCells count="30">
    <mergeCell ref="A2:F2"/>
    <mergeCell ref="A11:C11"/>
    <mergeCell ref="A12:C12"/>
    <mergeCell ref="A13:A18"/>
    <mergeCell ref="A39:C39"/>
    <mergeCell ref="A38:C38"/>
    <mergeCell ref="A37:C37"/>
    <mergeCell ref="A35:C35"/>
    <mergeCell ref="A36:C36"/>
    <mergeCell ref="A34:C34"/>
    <mergeCell ref="F23:F24"/>
    <mergeCell ref="A22:D22"/>
    <mergeCell ref="E23:E24"/>
    <mergeCell ref="A23:D23"/>
    <mergeCell ref="A24:D24"/>
    <mergeCell ref="D8:E8"/>
    <mergeCell ref="A50:C51"/>
    <mergeCell ref="E48:E51"/>
    <mergeCell ref="E28:E30"/>
    <mergeCell ref="D7:E7"/>
    <mergeCell ref="A27:C27"/>
    <mergeCell ref="A28:C28"/>
    <mergeCell ref="A29:C29"/>
    <mergeCell ref="A30:C30"/>
    <mergeCell ref="B13:B18"/>
    <mergeCell ref="D4:E4"/>
    <mergeCell ref="D5:E5"/>
    <mergeCell ref="D6:E6"/>
    <mergeCell ref="A47:C47"/>
    <mergeCell ref="A48:C49"/>
  </mergeCells>
  <phoneticPr fontId="1"/>
  <printOptions horizontalCentered="1"/>
  <pageMargins left="0.78740157480314965" right="0.59055118110236227" top="0.39370078740157483" bottom="0.39370078740157483" header="0.19685039370078741" footer="0.19685039370078741"/>
  <pageSetup paperSize="9" scale="79" orientation="portrait" r:id="rId1"/>
  <rowBreaks count="1" manualBreakCount="1">
    <brk id="53"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08944-6394-4C4F-8AAD-BCC01AED6457}">
  <sheetPr>
    <tabColor theme="7" tint="0.79998168889431442"/>
    <pageSetUpPr fitToPage="1"/>
  </sheetPr>
  <dimension ref="A1:AU38"/>
  <sheetViews>
    <sheetView tabSelected="1" view="pageBreakPreview" zoomScale="115" zoomScaleNormal="115" zoomScaleSheetLayoutView="115" workbookViewId="0">
      <selection activeCell="K21" sqref="K21:K26"/>
    </sheetView>
  </sheetViews>
  <sheetFormatPr baseColWidth="10" defaultColWidth="8.83203125" defaultRowHeight="14"/>
  <cols>
    <col min="1" max="1" width="4.6640625" style="10" customWidth="1"/>
    <col min="2" max="2" width="5.83203125" style="10" customWidth="1"/>
    <col min="3" max="3" width="5.6640625" style="10" customWidth="1"/>
    <col min="4" max="4" width="3.83203125" style="10" customWidth="1"/>
    <col min="5" max="22" width="6.6640625" style="10" customWidth="1"/>
    <col min="23" max="23" width="6" style="10" customWidth="1"/>
    <col min="24" max="24" width="3.1640625" style="10" customWidth="1"/>
    <col min="25" max="25" width="6" style="10" customWidth="1"/>
    <col min="26" max="26" width="3.1640625" style="10" customWidth="1"/>
    <col min="27" max="29" width="1.6640625" style="10" customWidth="1"/>
    <col min="30" max="30" width="10.5" style="10" customWidth="1"/>
    <col min="31" max="31" width="14.1640625" style="10" customWidth="1"/>
    <col min="32" max="32" width="10.5" style="10" customWidth="1"/>
    <col min="33" max="33" width="1.6640625" style="10" customWidth="1"/>
    <col min="34" max="57" width="1.83203125" style="10" customWidth="1"/>
    <col min="58" max="16384" width="8.83203125" style="10"/>
  </cols>
  <sheetData>
    <row r="1" spans="1:47" ht="21" customHeight="1">
      <c r="A1" s="17" t="s">
        <v>72</v>
      </c>
      <c r="C1" s="17"/>
      <c r="D1" s="17"/>
      <c r="E1" s="17"/>
      <c r="F1" s="17"/>
      <c r="G1" s="17"/>
      <c r="H1" s="17"/>
      <c r="I1" s="17"/>
      <c r="J1" s="17"/>
      <c r="K1" s="17"/>
      <c r="L1" s="17"/>
      <c r="M1" s="17"/>
      <c r="N1" s="17"/>
      <c r="O1" s="17"/>
      <c r="P1" s="17"/>
      <c r="Q1" s="17"/>
      <c r="R1" s="17"/>
      <c r="W1" s="16"/>
      <c r="Y1" s="16"/>
      <c r="AF1" s="10" t="str">
        <f>IFERROR(VLOOKUP($AD$2,$I$4:$L$6,2,FALSE),"")</f>
        <v>介護サービス包括型</v>
      </c>
    </row>
    <row r="2" spans="1:47" ht="14" customHeight="1">
      <c r="V2" s="27" t="s">
        <v>65</v>
      </c>
      <c r="W2" s="262" t="s">
        <v>73</v>
      </c>
      <c r="X2" s="262"/>
      <c r="Y2" s="262"/>
      <c r="Z2" s="262"/>
      <c r="AD2" s="10" t="s">
        <v>57</v>
      </c>
      <c r="AF2" s="10" t="str">
        <f>IF(OR(N4=AD2,$AF$3="－"),"なし",VLOOKUP($AD$2,$N$4:$R$6,4,FALSE))</f>
        <v>なし</v>
      </c>
    </row>
    <row r="3" spans="1:47" ht="14" customHeight="1">
      <c r="A3" s="10" t="s">
        <v>97</v>
      </c>
      <c r="I3" s="10" t="s">
        <v>31</v>
      </c>
      <c r="N3" s="10" t="s">
        <v>59</v>
      </c>
      <c r="AD3" s="18" t="s">
        <v>245</v>
      </c>
      <c r="AE3" s="10" t="s">
        <v>246</v>
      </c>
      <c r="AF3" s="10" t="str">
        <f>IFERROR(VLOOKUP($AD$2,$N$4:$P$6,2,FALSE),"－")</f>
        <v>なし</v>
      </c>
      <c r="AJ3" s="14"/>
    </row>
    <row r="4" spans="1:47" ht="14" customHeight="1">
      <c r="A4" s="278" t="s">
        <v>32</v>
      </c>
      <c r="B4" s="278"/>
      <c r="C4" s="283"/>
      <c r="D4" s="283"/>
      <c r="E4" s="283"/>
      <c r="F4" s="283"/>
      <c r="G4" s="283"/>
      <c r="H4" s="13"/>
      <c r="I4" s="21" t="s">
        <v>280</v>
      </c>
      <c r="J4" s="284" t="s">
        <v>33</v>
      </c>
      <c r="K4" s="285"/>
      <c r="L4" s="286"/>
      <c r="N4" s="21" t="s">
        <v>280</v>
      </c>
      <c r="O4" s="263" t="s">
        <v>60</v>
      </c>
      <c r="P4" s="264"/>
      <c r="Q4" s="264"/>
      <c r="R4" s="265"/>
      <c r="AB4" s="12"/>
      <c r="AC4" s="12"/>
      <c r="AD4" s="18" t="s">
        <v>244</v>
      </c>
      <c r="AE4" s="10" t="s">
        <v>246</v>
      </c>
      <c r="AF4" s="10" t="str">
        <f>IF(COUNTA($I$4:$I$6)=0,"－",IF($I$6=$AD$2,AD4,AD3))</f>
        <v>６：１</v>
      </c>
    </row>
    <row r="5" spans="1:47" ht="14" customHeight="1">
      <c r="A5" s="278" t="s">
        <v>34</v>
      </c>
      <c r="B5" s="278"/>
      <c r="C5" s="283"/>
      <c r="D5" s="283"/>
      <c r="E5" s="283"/>
      <c r="F5" s="283"/>
      <c r="G5" s="283"/>
      <c r="H5" s="13"/>
      <c r="I5" s="21"/>
      <c r="J5" s="284" t="s">
        <v>35</v>
      </c>
      <c r="K5" s="285"/>
      <c r="L5" s="286"/>
      <c r="N5" s="21"/>
      <c r="O5" s="278" t="str">
        <f>IFERROR(IF($AF$1=$J$5,VLOOKUP($Q5,$AD$9:$AE$10,2,FALSE),VLOOKUP($Q5,$AD$5:$AE$8,2,FALSE)),"－")</f>
        <v>Ⅰ型・Ⅲ型</v>
      </c>
      <c r="P5" s="278"/>
      <c r="Q5" s="247" t="str">
        <f>AF5</f>
        <v>１２：１</v>
      </c>
      <c r="R5" s="247"/>
      <c r="AB5" s="12"/>
      <c r="AC5" s="12"/>
      <c r="AD5" s="18" t="s">
        <v>61</v>
      </c>
      <c r="AE5" s="10" t="s">
        <v>85</v>
      </c>
      <c r="AF5" s="10" t="str">
        <f>IF(COUNTA($I$4:$I$6)=0,"－",IF($I$6=$AD$2,AD7,AD5))</f>
        <v>１２：１</v>
      </c>
    </row>
    <row r="6" spans="1:47" ht="14" customHeight="1">
      <c r="A6" s="278" t="s">
        <v>36</v>
      </c>
      <c r="B6" s="278"/>
      <c r="C6" s="291"/>
      <c r="D6" s="291"/>
      <c r="E6" s="291"/>
      <c r="F6" s="291"/>
      <c r="G6" s="291"/>
      <c r="H6" s="13"/>
      <c r="I6" s="21"/>
      <c r="J6" s="284" t="s">
        <v>38</v>
      </c>
      <c r="K6" s="285"/>
      <c r="L6" s="286"/>
      <c r="N6" s="21"/>
      <c r="O6" s="278" t="str">
        <f>IFERROR(IF($AF$1=$J$5,VLOOKUP($Q6,$AD$9:$AE$10,2,FALSE),VLOOKUP($Q6,$AD$5:$AE$8,2,FALSE)),"－")</f>
        <v>Ⅱ型・Ⅳ型</v>
      </c>
      <c r="P6" s="278"/>
      <c r="Q6" s="247" t="str">
        <f>AF6</f>
        <v>３０：１</v>
      </c>
      <c r="R6" s="247"/>
      <c r="AD6" s="18" t="s">
        <v>62</v>
      </c>
      <c r="AE6" s="10" t="s">
        <v>86</v>
      </c>
      <c r="AF6" s="10" t="str">
        <f>IF(COUNTA($I$4:$I$6)=0,"－",IF($I$6=$AD$2,AD8,AD6))</f>
        <v>３０：１</v>
      </c>
      <c r="AS6" s="22"/>
      <c r="AT6" s="22"/>
      <c r="AU6" s="22"/>
    </row>
    <row r="7" spans="1:47" ht="14" customHeight="1">
      <c r="A7" s="278" t="s">
        <v>37</v>
      </c>
      <c r="B7" s="278"/>
      <c r="C7" s="42"/>
      <c r="D7" s="278" t="s">
        <v>98</v>
      </c>
      <c r="E7" s="278"/>
      <c r="F7" s="278"/>
      <c r="G7" s="43">
        <v>40</v>
      </c>
      <c r="H7" s="13"/>
      <c r="I7" s="13"/>
      <c r="J7" s="13"/>
      <c r="K7" s="13"/>
      <c r="W7" s="18"/>
      <c r="AD7" s="18" t="s">
        <v>63</v>
      </c>
      <c r="AE7" s="10" t="s">
        <v>87</v>
      </c>
    </row>
    <row r="8" spans="1:47" ht="14" customHeight="1">
      <c r="B8" s="11"/>
      <c r="M8" s="12"/>
      <c r="V8" s="13"/>
      <c r="W8" s="13"/>
      <c r="X8" s="13"/>
      <c r="Y8" s="13"/>
      <c r="Z8" s="13"/>
      <c r="AA8" s="13"/>
      <c r="AD8" s="18" t="s">
        <v>64</v>
      </c>
      <c r="AE8" s="10" t="s">
        <v>88</v>
      </c>
    </row>
    <row r="9" spans="1:47" ht="14" customHeight="1" thickBot="1">
      <c r="A9" s="20" t="s">
        <v>67</v>
      </c>
      <c r="B9" s="19"/>
      <c r="C9" s="19"/>
      <c r="D9" s="19"/>
      <c r="M9" s="12"/>
      <c r="V9" s="13"/>
      <c r="W9" s="13"/>
      <c r="X9" s="13"/>
      <c r="Y9" s="13"/>
      <c r="Z9" s="13"/>
      <c r="AA9" s="13"/>
      <c r="AD9" s="18" t="s">
        <v>61</v>
      </c>
      <c r="AE9" s="10" t="s">
        <v>89</v>
      </c>
    </row>
    <row r="10" spans="1:47" ht="14" customHeight="1" thickBot="1">
      <c r="A10" s="270"/>
      <c r="B10" s="271"/>
      <c r="C10" s="271"/>
      <c r="D10" s="272"/>
      <c r="E10" s="248" t="s">
        <v>39</v>
      </c>
      <c r="F10" s="249"/>
      <c r="G10" s="249"/>
      <c r="H10" s="249"/>
      <c r="I10" s="249"/>
      <c r="J10" s="249"/>
      <c r="K10" s="249"/>
      <c r="L10" s="249"/>
      <c r="M10" s="249"/>
      <c r="N10" s="249"/>
      <c r="O10" s="249"/>
      <c r="P10" s="249"/>
      <c r="Q10" s="249"/>
      <c r="R10" s="249"/>
      <c r="S10" s="249"/>
      <c r="T10" s="249"/>
      <c r="U10" s="249"/>
      <c r="V10" s="249"/>
      <c r="W10" s="249"/>
      <c r="X10" s="249"/>
      <c r="Y10" s="249"/>
      <c r="Z10" s="250"/>
      <c r="AD10" s="18" t="s">
        <v>62</v>
      </c>
      <c r="AE10" s="10" t="s">
        <v>90</v>
      </c>
    </row>
    <row r="11" spans="1:47" ht="14" customHeight="1" thickBot="1">
      <c r="A11" s="273"/>
      <c r="B11" s="274"/>
      <c r="C11" s="274"/>
      <c r="D11" s="275"/>
      <c r="E11" s="258" t="s">
        <v>40</v>
      </c>
      <c r="F11" s="257"/>
      <c r="G11" s="257"/>
      <c r="H11" s="258" t="s">
        <v>41</v>
      </c>
      <c r="I11" s="257"/>
      <c r="J11" s="259"/>
      <c r="K11" s="257" t="s">
        <v>42</v>
      </c>
      <c r="L11" s="257"/>
      <c r="M11" s="257"/>
      <c r="N11" s="258" t="s">
        <v>43</v>
      </c>
      <c r="O11" s="257"/>
      <c r="P11" s="259"/>
      <c r="Q11" s="257" t="s">
        <v>44</v>
      </c>
      <c r="R11" s="257"/>
      <c r="S11" s="257"/>
      <c r="T11" s="258" t="s">
        <v>45</v>
      </c>
      <c r="U11" s="257"/>
      <c r="V11" s="259"/>
      <c r="W11" s="230" t="s">
        <v>68</v>
      </c>
      <c r="X11" s="231"/>
      <c r="Y11" s="230" t="s">
        <v>69</v>
      </c>
      <c r="Z11" s="236"/>
    </row>
    <row r="12" spans="1:47" ht="21.75" customHeight="1">
      <c r="A12" s="287" t="s">
        <v>264</v>
      </c>
      <c r="B12" s="289" t="s">
        <v>265</v>
      </c>
      <c r="C12" s="279" t="s">
        <v>47</v>
      </c>
      <c r="D12" s="280"/>
      <c r="E12" s="251" t="s">
        <v>66</v>
      </c>
      <c r="F12" s="252"/>
      <c r="G12" s="260" t="s">
        <v>53</v>
      </c>
      <c r="H12" s="251" t="s">
        <v>66</v>
      </c>
      <c r="I12" s="252"/>
      <c r="J12" s="253" t="s">
        <v>48</v>
      </c>
      <c r="K12" s="252" t="s">
        <v>66</v>
      </c>
      <c r="L12" s="252"/>
      <c r="M12" s="255" t="s">
        <v>48</v>
      </c>
      <c r="N12" s="251" t="s">
        <v>66</v>
      </c>
      <c r="O12" s="252"/>
      <c r="P12" s="253" t="s">
        <v>48</v>
      </c>
      <c r="Q12" s="252" t="s">
        <v>66</v>
      </c>
      <c r="R12" s="252"/>
      <c r="S12" s="255" t="s">
        <v>48</v>
      </c>
      <c r="T12" s="251" t="s">
        <v>66</v>
      </c>
      <c r="U12" s="252"/>
      <c r="V12" s="253" t="s">
        <v>48</v>
      </c>
      <c r="W12" s="232"/>
      <c r="X12" s="233"/>
      <c r="Y12" s="232"/>
      <c r="Z12" s="237"/>
    </row>
    <row r="13" spans="1:47" ht="21.75" customHeight="1">
      <c r="A13" s="288"/>
      <c r="B13" s="290"/>
      <c r="C13" s="281"/>
      <c r="D13" s="282"/>
      <c r="E13" s="23"/>
      <c r="F13" s="24" t="s">
        <v>49</v>
      </c>
      <c r="G13" s="261"/>
      <c r="H13" s="23"/>
      <c r="I13" s="24" t="s">
        <v>49</v>
      </c>
      <c r="J13" s="254"/>
      <c r="K13" s="26"/>
      <c r="L13" s="24" t="s">
        <v>49</v>
      </c>
      <c r="M13" s="256"/>
      <c r="N13" s="23"/>
      <c r="O13" s="24" t="s">
        <v>49</v>
      </c>
      <c r="P13" s="254"/>
      <c r="Q13" s="26"/>
      <c r="R13" s="24" t="s">
        <v>49</v>
      </c>
      <c r="S13" s="256"/>
      <c r="T13" s="23"/>
      <c r="U13" s="24" t="s">
        <v>49</v>
      </c>
      <c r="V13" s="254"/>
      <c r="W13" s="234"/>
      <c r="X13" s="235"/>
      <c r="Y13" s="234"/>
      <c r="Z13" s="238"/>
    </row>
    <row r="14" spans="1:47" ht="14" customHeight="1" thickBot="1">
      <c r="A14" s="130"/>
      <c r="B14" s="126">
        <v>3</v>
      </c>
      <c r="C14" s="168"/>
      <c r="D14" s="127" t="s">
        <v>30</v>
      </c>
      <c r="E14" s="143"/>
      <c r="F14" s="144"/>
      <c r="G14" s="145"/>
      <c r="H14" s="143"/>
      <c r="I14" s="144"/>
      <c r="J14" s="145"/>
      <c r="K14" s="144"/>
      <c r="L14" s="144"/>
      <c r="M14" s="145"/>
      <c r="N14" s="143"/>
      <c r="O14" s="144"/>
      <c r="P14" s="145"/>
      <c r="Q14" s="144"/>
      <c r="R14" s="144"/>
      <c r="S14" s="146"/>
      <c r="T14" s="143"/>
      <c r="U14" s="144"/>
      <c r="V14" s="145"/>
      <c r="W14" s="147">
        <f>E14+G14+H14+J14+K14+M14+N14+P14+Q14+S14+T14+V14</f>
        <v>0</v>
      </c>
      <c r="X14" s="133" t="s">
        <v>50</v>
      </c>
      <c r="Y14" s="135">
        <f t="shared" ref="Y14:Y26" si="0">IFERROR(ROUNDDOWN(W14/C14,1),0)</f>
        <v>0</v>
      </c>
      <c r="Z14" s="128" t="s">
        <v>50</v>
      </c>
      <c r="AD14" s="10">
        <v>30</v>
      </c>
    </row>
    <row r="15" spans="1:47" ht="14" customHeight="1" thickTop="1">
      <c r="A15" s="131" t="s">
        <v>263</v>
      </c>
      <c r="B15" s="124">
        <v>4</v>
      </c>
      <c r="C15" s="169">
        <v>30</v>
      </c>
      <c r="D15" s="119" t="s">
        <v>30</v>
      </c>
      <c r="E15" s="148"/>
      <c r="F15" s="149"/>
      <c r="G15" s="150"/>
      <c r="H15" s="148"/>
      <c r="I15" s="149"/>
      <c r="J15" s="150"/>
      <c r="K15" s="151"/>
      <c r="L15" s="149"/>
      <c r="M15" s="150"/>
      <c r="N15" s="148"/>
      <c r="O15" s="152"/>
      <c r="P15" s="150"/>
      <c r="Q15" s="151"/>
      <c r="R15" s="152"/>
      <c r="S15" s="152"/>
      <c r="T15" s="148"/>
      <c r="U15" s="152"/>
      <c r="V15" s="150"/>
      <c r="W15" s="153">
        <f>E15+G15+H15+J15+K15+M15+N15+P15+Q15+S15+T15+V15</f>
        <v>0</v>
      </c>
      <c r="X15" s="134" t="s">
        <v>50</v>
      </c>
      <c r="Y15" s="136">
        <f t="shared" si="0"/>
        <v>0</v>
      </c>
      <c r="Z15" s="125" t="s">
        <v>50</v>
      </c>
      <c r="AD15" s="10">
        <v>30</v>
      </c>
    </row>
    <row r="16" spans="1:47" ht="14" customHeight="1">
      <c r="A16" s="122"/>
      <c r="B16" s="123">
        <f>IF(B15=12,1,B15+1)</f>
        <v>5</v>
      </c>
      <c r="C16" s="170">
        <v>31</v>
      </c>
      <c r="D16" s="25" t="s">
        <v>30</v>
      </c>
      <c r="E16" s="148"/>
      <c r="F16" s="154"/>
      <c r="G16" s="155"/>
      <c r="H16" s="148"/>
      <c r="I16" s="154"/>
      <c r="J16" s="155"/>
      <c r="K16" s="156"/>
      <c r="L16" s="154"/>
      <c r="M16" s="155"/>
      <c r="N16" s="157"/>
      <c r="O16" s="158"/>
      <c r="P16" s="155"/>
      <c r="Q16" s="156"/>
      <c r="R16" s="158"/>
      <c r="S16" s="158"/>
      <c r="T16" s="148"/>
      <c r="U16" s="158"/>
      <c r="V16" s="155"/>
      <c r="W16" s="159">
        <f t="shared" ref="W16" si="1">E16+G16+H16+J16+K16+M16+N16+P16+Q16+S16+T16+V16</f>
        <v>0</v>
      </c>
      <c r="X16" s="118" t="s">
        <v>50</v>
      </c>
      <c r="Y16" s="137">
        <f t="shared" si="0"/>
        <v>0</v>
      </c>
      <c r="Z16" s="121" t="s">
        <v>50</v>
      </c>
      <c r="AD16" s="10">
        <v>31</v>
      </c>
    </row>
    <row r="17" spans="1:31" ht="14" customHeight="1">
      <c r="A17" s="122"/>
      <c r="B17" s="123">
        <f t="shared" ref="B17:B26" si="2">IF(B16=12,1,B16+1)</f>
        <v>6</v>
      </c>
      <c r="C17" s="170">
        <v>30</v>
      </c>
      <c r="D17" s="25" t="s">
        <v>30</v>
      </c>
      <c r="E17" s="148"/>
      <c r="F17" s="154"/>
      <c r="G17" s="155"/>
      <c r="H17" s="157"/>
      <c r="I17" s="154"/>
      <c r="J17" s="155"/>
      <c r="K17" s="148"/>
      <c r="L17" s="154"/>
      <c r="M17" s="155"/>
      <c r="N17" s="157"/>
      <c r="O17" s="158"/>
      <c r="P17" s="155"/>
      <c r="Q17" s="156"/>
      <c r="R17" s="158"/>
      <c r="S17" s="158"/>
      <c r="T17" s="148"/>
      <c r="U17" s="158"/>
      <c r="V17" s="155"/>
      <c r="W17" s="159">
        <f t="shared" ref="W17:W26" si="3">E17+G17+H17+J17+K17+M17+N17+P17+Q17+S17+T17+V17</f>
        <v>0</v>
      </c>
      <c r="X17" s="118" t="s">
        <v>50</v>
      </c>
      <c r="Y17" s="137">
        <f t="shared" si="0"/>
        <v>0</v>
      </c>
      <c r="Z17" s="121" t="s">
        <v>50</v>
      </c>
      <c r="AD17" s="10">
        <v>30</v>
      </c>
    </row>
    <row r="18" spans="1:31" ht="14" customHeight="1">
      <c r="A18" s="122"/>
      <c r="B18" s="123">
        <f t="shared" si="2"/>
        <v>7</v>
      </c>
      <c r="C18" s="170">
        <v>31</v>
      </c>
      <c r="D18" s="25" t="s">
        <v>30</v>
      </c>
      <c r="E18" s="148"/>
      <c r="F18" s="154"/>
      <c r="G18" s="155"/>
      <c r="H18" s="157"/>
      <c r="I18" s="154"/>
      <c r="J18" s="155"/>
      <c r="K18" s="156"/>
      <c r="L18" s="154"/>
      <c r="M18" s="155"/>
      <c r="N18" s="157"/>
      <c r="O18" s="158"/>
      <c r="P18" s="155"/>
      <c r="Q18" s="156"/>
      <c r="R18" s="158"/>
      <c r="S18" s="158"/>
      <c r="T18" s="148"/>
      <c r="U18" s="158"/>
      <c r="V18" s="155"/>
      <c r="W18" s="159">
        <f t="shared" si="3"/>
        <v>0</v>
      </c>
      <c r="X18" s="118" t="s">
        <v>50</v>
      </c>
      <c r="Y18" s="137">
        <f t="shared" si="0"/>
        <v>0</v>
      </c>
      <c r="Z18" s="121" t="s">
        <v>50</v>
      </c>
      <c r="AD18" s="10">
        <v>31</v>
      </c>
    </row>
    <row r="19" spans="1:31" ht="14" customHeight="1">
      <c r="A19" s="122"/>
      <c r="B19" s="123">
        <f t="shared" si="2"/>
        <v>8</v>
      </c>
      <c r="C19" s="170">
        <v>31</v>
      </c>
      <c r="D19" s="25" t="s">
        <v>30</v>
      </c>
      <c r="E19" s="148"/>
      <c r="F19" s="154"/>
      <c r="G19" s="155"/>
      <c r="H19" s="157"/>
      <c r="I19" s="154"/>
      <c r="J19" s="155"/>
      <c r="K19" s="156"/>
      <c r="L19" s="154"/>
      <c r="M19" s="155"/>
      <c r="N19" s="157"/>
      <c r="O19" s="158"/>
      <c r="P19" s="155"/>
      <c r="Q19" s="156"/>
      <c r="R19" s="158"/>
      <c r="S19" s="158"/>
      <c r="T19" s="148"/>
      <c r="U19" s="158"/>
      <c r="V19" s="155"/>
      <c r="W19" s="159">
        <f t="shared" si="3"/>
        <v>0</v>
      </c>
      <c r="X19" s="118" t="s">
        <v>50</v>
      </c>
      <c r="Y19" s="137">
        <f t="shared" si="0"/>
        <v>0</v>
      </c>
      <c r="Z19" s="121" t="s">
        <v>50</v>
      </c>
      <c r="AD19" s="10">
        <v>31</v>
      </c>
    </row>
    <row r="20" spans="1:31" ht="14" customHeight="1">
      <c r="A20" s="122"/>
      <c r="B20" s="123">
        <f t="shared" si="2"/>
        <v>9</v>
      </c>
      <c r="C20" s="170">
        <v>30</v>
      </c>
      <c r="D20" s="25" t="s">
        <v>30</v>
      </c>
      <c r="E20" s="148"/>
      <c r="F20" s="154"/>
      <c r="G20" s="155"/>
      <c r="H20" s="157"/>
      <c r="I20" s="154"/>
      <c r="J20" s="155"/>
      <c r="K20" s="156"/>
      <c r="L20" s="154"/>
      <c r="M20" s="158"/>
      <c r="N20" s="157"/>
      <c r="O20" s="158"/>
      <c r="P20" s="155"/>
      <c r="Q20" s="156"/>
      <c r="R20" s="158"/>
      <c r="S20" s="158"/>
      <c r="T20" s="148"/>
      <c r="U20" s="158"/>
      <c r="V20" s="155"/>
      <c r="W20" s="159">
        <f t="shared" si="3"/>
        <v>0</v>
      </c>
      <c r="X20" s="118" t="s">
        <v>50</v>
      </c>
      <c r="Y20" s="137">
        <f t="shared" si="0"/>
        <v>0</v>
      </c>
      <c r="Z20" s="121" t="s">
        <v>50</v>
      </c>
      <c r="AD20" s="10">
        <v>30</v>
      </c>
    </row>
    <row r="21" spans="1:31" ht="14" customHeight="1">
      <c r="A21" s="122"/>
      <c r="B21" s="123">
        <f t="shared" si="2"/>
        <v>10</v>
      </c>
      <c r="C21" s="170">
        <v>31</v>
      </c>
      <c r="D21" s="25" t="s">
        <v>30</v>
      </c>
      <c r="E21" s="148"/>
      <c r="F21" s="154"/>
      <c r="G21" s="155"/>
      <c r="H21" s="157"/>
      <c r="I21" s="154"/>
      <c r="J21" s="155"/>
      <c r="K21" s="148"/>
      <c r="L21" s="154"/>
      <c r="M21" s="158"/>
      <c r="N21" s="157"/>
      <c r="O21" s="158"/>
      <c r="P21" s="155"/>
      <c r="Q21" s="156"/>
      <c r="R21" s="158"/>
      <c r="S21" s="158"/>
      <c r="T21" s="148"/>
      <c r="U21" s="158"/>
      <c r="V21" s="155"/>
      <c r="W21" s="159">
        <f t="shared" si="3"/>
        <v>0</v>
      </c>
      <c r="X21" s="118" t="s">
        <v>50</v>
      </c>
      <c r="Y21" s="137">
        <f t="shared" si="0"/>
        <v>0</v>
      </c>
      <c r="Z21" s="121" t="s">
        <v>50</v>
      </c>
      <c r="AD21" s="10">
        <v>31</v>
      </c>
    </row>
    <row r="22" spans="1:31" ht="14" customHeight="1">
      <c r="A22" s="122"/>
      <c r="B22" s="123">
        <f t="shared" si="2"/>
        <v>11</v>
      </c>
      <c r="C22" s="170">
        <v>30</v>
      </c>
      <c r="D22" s="25" t="s">
        <v>30</v>
      </c>
      <c r="E22" s="148"/>
      <c r="F22" s="154"/>
      <c r="G22" s="155"/>
      <c r="H22" s="157"/>
      <c r="I22" s="154"/>
      <c r="J22" s="155"/>
      <c r="K22" s="148"/>
      <c r="L22" s="154"/>
      <c r="M22" s="158"/>
      <c r="N22" s="157"/>
      <c r="O22" s="158"/>
      <c r="P22" s="155"/>
      <c r="Q22" s="156"/>
      <c r="R22" s="158"/>
      <c r="S22" s="158"/>
      <c r="T22" s="157"/>
      <c r="U22" s="158"/>
      <c r="V22" s="155"/>
      <c r="W22" s="159">
        <f t="shared" si="3"/>
        <v>0</v>
      </c>
      <c r="X22" s="118" t="s">
        <v>50</v>
      </c>
      <c r="Y22" s="137">
        <f t="shared" si="0"/>
        <v>0</v>
      </c>
      <c r="Z22" s="121" t="s">
        <v>50</v>
      </c>
      <c r="AD22" s="10">
        <v>30</v>
      </c>
    </row>
    <row r="23" spans="1:31" ht="14" customHeight="1">
      <c r="A23" s="122"/>
      <c r="B23" s="123">
        <f t="shared" si="2"/>
        <v>12</v>
      </c>
      <c r="C23" s="170">
        <v>31</v>
      </c>
      <c r="D23" s="25" t="s">
        <v>30</v>
      </c>
      <c r="E23" s="148"/>
      <c r="F23" s="154"/>
      <c r="G23" s="155"/>
      <c r="H23" s="157"/>
      <c r="I23" s="154"/>
      <c r="J23" s="155"/>
      <c r="K23" s="148"/>
      <c r="L23" s="154"/>
      <c r="M23" s="158"/>
      <c r="N23" s="157"/>
      <c r="O23" s="158"/>
      <c r="P23" s="155"/>
      <c r="Q23" s="156"/>
      <c r="R23" s="158"/>
      <c r="S23" s="158"/>
      <c r="T23" s="157"/>
      <c r="U23" s="158"/>
      <c r="V23" s="155"/>
      <c r="W23" s="159">
        <f t="shared" si="3"/>
        <v>0</v>
      </c>
      <c r="X23" s="118" t="s">
        <v>50</v>
      </c>
      <c r="Y23" s="137">
        <f t="shared" si="0"/>
        <v>0</v>
      </c>
      <c r="Z23" s="121" t="s">
        <v>50</v>
      </c>
      <c r="AD23" s="14">
        <v>31</v>
      </c>
      <c r="AE23" s="14"/>
    </row>
    <row r="24" spans="1:31" ht="14" customHeight="1">
      <c r="A24" s="132" t="s">
        <v>279</v>
      </c>
      <c r="B24" s="123">
        <f t="shared" si="2"/>
        <v>1</v>
      </c>
      <c r="C24" s="170">
        <v>31</v>
      </c>
      <c r="D24" s="25" t="s">
        <v>30</v>
      </c>
      <c r="E24" s="148"/>
      <c r="F24" s="154"/>
      <c r="G24" s="155"/>
      <c r="H24" s="157"/>
      <c r="I24" s="154"/>
      <c r="J24" s="155"/>
      <c r="K24" s="148"/>
      <c r="L24" s="154"/>
      <c r="M24" s="158"/>
      <c r="N24" s="157"/>
      <c r="O24" s="158"/>
      <c r="P24" s="155"/>
      <c r="Q24" s="156"/>
      <c r="R24" s="158"/>
      <c r="S24" s="158"/>
      <c r="T24" s="157"/>
      <c r="U24" s="158"/>
      <c r="V24" s="155"/>
      <c r="W24" s="159">
        <f t="shared" si="3"/>
        <v>0</v>
      </c>
      <c r="X24" s="118" t="s">
        <v>50</v>
      </c>
      <c r="Y24" s="137">
        <f t="shared" si="0"/>
        <v>0</v>
      </c>
      <c r="Z24" s="121" t="s">
        <v>50</v>
      </c>
      <c r="AD24" s="10">
        <v>31</v>
      </c>
    </row>
    <row r="25" spans="1:31" ht="14" customHeight="1">
      <c r="A25" s="122"/>
      <c r="B25" s="123">
        <f t="shared" si="2"/>
        <v>2</v>
      </c>
      <c r="C25" s="170">
        <v>28</v>
      </c>
      <c r="D25" s="25" t="s">
        <v>30</v>
      </c>
      <c r="E25" s="148"/>
      <c r="F25" s="154"/>
      <c r="G25" s="155"/>
      <c r="H25" s="157"/>
      <c r="I25" s="154"/>
      <c r="J25" s="155"/>
      <c r="K25" s="148"/>
      <c r="L25" s="154"/>
      <c r="M25" s="158"/>
      <c r="N25" s="157"/>
      <c r="O25" s="158"/>
      <c r="P25" s="155"/>
      <c r="Q25" s="156"/>
      <c r="R25" s="158"/>
      <c r="S25" s="158"/>
      <c r="T25" s="157"/>
      <c r="U25" s="158"/>
      <c r="V25" s="155"/>
      <c r="W25" s="159">
        <f t="shared" si="3"/>
        <v>0</v>
      </c>
      <c r="X25" s="118" t="s">
        <v>50</v>
      </c>
      <c r="Y25" s="137">
        <f t="shared" si="0"/>
        <v>0</v>
      </c>
      <c r="Z25" s="121" t="s">
        <v>50</v>
      </c>
      <c r="AD25" s="10">
        <v>28</v>
      </c>
    </row>
    <row r="26" spans="1:31" ht="14" customHeight="1" thickBot="1">
      <c r="A26" s="129"/>
      <c r="B26" s="126">
        <f t="shared" si="2"/>
        <v>3</v>
      </c>
      <c r="C26" s="168">
        <v>31</v>
      </c>
      <c r="D26" s="127" t="s">
        <v>30</v>
      </c>
      <c r="E26" s="148"/>
      <c r="F26" s="144"/>
      <c r="G26" s="155"/>
      <c r="H26" s="157"/>
      <c r="I26" s="144"/>
      <c r="J26" s="155"/>
      <c r="K26" s="148"/>
      <c r="L26" s="144"/>
      <c r="M26" s="158"/>
      <c r="N26" s="160"/>
      <c r="O26" s="146"/>
      <c r="P26" s="145"/>
      <c r="Q26" s="161"/>
      <c r="R26" s="146"/>
      <c r="S26" s="146"/>
      <c r="T26" s="160"/>
      <c r="U26" s="146"/>
      <c r="V26" s="145"/>
      <c r="W26" s="147">
        <f t="shared" si="3"/>
        <v>0</v>
      </c>
      <c r="X26" s="133" t="s">
        <v>50</v>
      </c>
      <c r="Y26" s="135">
        <f t="shared" si="0"/>
        <v>0</v>
      </c>
      <c r="Z26" s="128" t="s">
        <v>50</v>
      </c>
      <c r="AD26" s="10">
        <v>31</v>
      </c>
    </row>
    <row r="27" spans="1:31" ht="14" customHeight="1" thickTop="1" thickBot="1">
      <c r="A27" s="276" t="s">
        <v>46</v>
      </c>
      <c r="B27" s="277"/>
      <c r="C27" s="171">
        <f>SUM(C15:C26)+IF(Y14&gt;0,C14,0)</f>
        <v>365</v>
      </c>
      <c r="D27" s="13" t="s">
        <v>30</v>
      </c>
      <c r="E27" s="162">
        <f>SUM(E15:E26)</f>
        <v>0</v>
      </c>
      <c r="F27" s="163"/>
      <c r="G27" s="164">
        <f>SUM(G14:G26)</f>
        <v>0</v>
      </c>
      <c r="H27" s="162">
        <f>SUM(H15:H26)</f>
        <v>0</v>
      </c>
      <c r="I27" s="163"/>
      <c r="J27" s="164">
        <f>SUM(J14:J26)</f>
        <v>0</v>
      </c>
      <c r="K27" s="165">
        <f>SUM(K15:K26)</f>
        <v>0</v>
      </c>
      <c r="L27" s="163"/>
      <c r="M27" s="164">
        <f>SUM(M14:M26)</f>
        <v>0</v>
      </c>
      <c r="N27" s="162">
        <f>SUM(N15:N26)</f>
        <v>0</v>
      </c>
      <c r="O27" s="166">
        <f t="shared" ref="O27:R27" si="4">SUM(O15:O26)</f>
        <v>0</v>
      </c>
      <c r="P27" s="164">
        <f>SUM(P14:P26)</f>
        <v>0</v>
      </c>
      <c r="Q27" s="165">
        <f t="shared" si="4"/>
        <v>0</v>
      </c>
      <c r="R27" s="166">
        <f t="shared" si="4"/>
        <v>0</v>
      </c>
      <c r="S27" s="164">
        <f>SUM(S14:S26)</f>
        <v>0</v>
      </c>
      <c r="T27" s="162">
        <f>SUM(T15:T26)</f>
        <v>0</v>
      </c>
      <c r="U27" s="166">
        <f>SUM(U15:U26)</f>
        <v>0</v>
      </c>
      <c r="V27" s="164">
        <f>SUM(V14:V26)</f>
        <v>0</v>
      </c>
      <c r="W27" s="167">
        <f>SUM(W14:W26)</f>
        <v>0</v>
      </c>
      <c r="X27" s="138" t="s">
        <v>50</v>
      </c>
      <c r="Y27" s="242"/>
      <c r="Z27" s="243"/>
    </row>
    <row r="28" spans="1:31" ht="21.75" customHeight="1" thickBot="1">
      <c r="A28" s="268" t="s">
        <v>51</v>
      </c>
      <c r="B28" s="269"/>
      <c r="C28" s="269"/>
      <c r="D28" s="269"/>
      <c r="E28" s="139">
        <f>IFERROR(ROUNDUP(E$27/SUM($C$15:$C$26),1),)</f>
        <v>0</v>
      </c>
      <c r="F28" s="140"/>
      <c r="G28" s="141">
        <f>IFERROR(ROUNDUP(G$27/SUMIF(G$14:G$26,"&gt;=0",$C$14:$C$26),1),)</f>
        <v>0</v>
      </c>
      <c r="H28" s="139">
        <f>IFERROR(ROUNDUP(H$27/SUM($C$15:$C$26),1),)</f>
        <v>0</v>
      </c>
      <c r="I28" s="140"/>
      <c r="J28" s="141">
        <f>IFERROR(ROUNDUP(J$27/SUMIF(J$14:J$26,"&gt;=0",$C$14:$C$26),1),)</f>
        <v>0</v>
      </c>
      <c r="K28" s="139">
        <f>IFERROR(ROUNDUP(K$27/SUM($C$15:$C$26),1),)</f>
        <v>0</v>
      </c>
      <c r="L28" s="140"/>
      <c r="M28" s="141">
        <f>IFERROR(ROUNDUP(M$27/SUMIF(M$14:M$26,"&gt;=0",$C$14:$C$26),1),)</f>
        <v>0</v>
      </c>
      <c r="N28" s="139">
        <f>IFERROR(ROUNDUP(N$27/SUM($C$15:$C$26),1),)</f>
        <v>0</v>
      </c>
      <c r="O28" s="142">
        <f>IFERROR(ROUNDUP(O27/$C$27,1),"0")</f>
        <v>0</v>
      </c>
      <c r="P28" s="141">
        <f>IFERROR(ROUNDUP(P$27/SUMIF(P$14:P$26,"&gt;=0",$C$14:$C$26),1),)</f>
        <v>0</v>
      </c>
      <c r="Q28" s="139">
        <f>IFERROR(ROUNDUP(Q$27/SUM($C$15:$C$26),1),)</f>
        <v>0</v>
      </c>
      <c r="R28" s="142">
        <f>IFERROR(ROUNDUP(R27/$C$27,1),"0")</f>
        <v>0</v>
      </c>
      <c r="S28" s="141">
        <f>IFERROR(ROUNDUP(S$27/SUMIF(S$14:S$26,"&gt;=0",$C$14:$C$26),1),)</f>
        <v>0</v>
      </c>
      <c r="T28" s="139">
        <f>IFERROR(ROUNDUP(T$27/SUM($C$15:$C$26),1),)</f>
        <v>0</v>
      </c>
      <c r="U28" s="142">
        <f>IFERROR(ROUNDUP(U27/$C$27,1),"0")</f>
        <v>0</v>
      </c>
      <c r="V28" s="141">
        <f>IFERROR(ROUNDUP(V$27/SUMIF(V$14:V$26,"&gt;=0",$C$14:$C$26),1),)</f>
        <v>0</v>
      </c>
      <c r="W28" s="239" t="s">
        <v>266</v>
      </c>
      <c r="X28" s="240"/>
      <c r="Y28" s="240"/>
      <c r="Z28" s="241"/>
    </row>
    <row r="29" spans="1:31" ht="14" customHeight="1" thickBot="1">
      <c r="A29" s="258" t="s">
        <v>257</v>
      </c>
      <c r="B29" s="257"/>
      <c r="C29" s="257"/>
      <c r="D29" s="259"/>
      <c r="E29" s="244"/>
      <c r="F29" s="245"/>
      <c r="G29" s="246"/>
      <c r="H29" s="244"/>
      <c r="I29" s="245"/>
      <c r="J29" s="246"/>
      <c r="K29" s="244"/>
      <c r="L29" s="245"/>
      <c r="M29" s="246"/>
      <c r="N29" s="244"/>
      <c r="O29" s="245"/>
      <c r="P29" s="246"/>
      <c r="Q29" s="244"/>
      <c r="R29" s="245"/>
      <c r="S29" s="246"/>
      <c r="T29" s="244"/>
      <c r="U29" s="245"/>
      <c r="V29" s="246"/>
      <c r="W29" s="296">
        <f>SUM(E29:V29)</f>
        <v>0</v>
      </c>
      <c r="X29" s="297"/>
      <c r="Y29" s="297" t="s">
        <v>267</v>
      </c>
      <c r="Z29" s="298"/>
    </row>
    <row r="30" spans="1:31" ht="14" customHeight="1" thickBot="1">
      <c r="A30" s="266" t="s">
        <v>52</v>
      </c>
      <c r="B30" s="267"/>
      <c r="C30" s="267"/>
      <c r="D30" s="267"/>
      <c r="E30" s="239">
        <f>ROUNDUP(E29*0.9,1)+E28+G28</f>
        <v>0</v>
      </c>
      <c r="F30" s="240"/>
      <c r="G30" s="241"/>
      <c r="H30" s="239">
        <f>ROUNDUP(H29*0.9,1)+H28+J28</f>
        <v>0</v>
      </c>
      <c r="I30" s="240"/>
      <c r="J30" s="241"/>
      <c r="K30" s="239">
        <f>ROUNDUP(K29*0.9,1)+K28+M28</f>
        <v>0</v>
      </c>
      <c r="L30" s="240"/>
      <c r="M30" s="241"/>
      <c r="N30" s="239">
        <f>ROUNDUP(N29*0.9,1)+N28+P28</f>
        <v>0</v>
      </c>
      <c r="O30" s="240"/>
      <c r="P30" s="241"/>
      <c r="Q30" s="239">
        <f>ROUNDUP(Q29*0.9,1)+Q28+S28</f>
        <v>0</v>
      </c>
      <c r="R30" s="240"/>
      <c r="S30" s="241"/>
      <c r="T30" s="239">
        <f>ROUNDUP(T29*0.9,1)+T28+V28</f>
        <v>0</v>
      </c>
      <c r="U30" s="240"/>
      <c r="V30" s="241"/>
      <c r="W30" s="239">
        <f>E30+H30+K30+N30+Q30+T30</f>
        <v>0</v>
      </c>
      <c r="X30" s="240"/>
      <c r="Y30" s="240"/>
      <c r="Z30" s="241"/>
    </row>
    <row r="31" spans="1:31" ht="14" customHeight="1">
      <c r="A31" s="120" t="s">
        <v>58</v>
      </c>
      <c r="B31" s="294" t="s">
        <v>268</v>
      </c>
      <c r="C31" s="294"/>
      <c r="D31" s="294"/>
      <c r="E31" s="294"/>
      <c r="F31" s="294"/>
      <c r="G31" s="294"/>
      <c r="H31" s="294"/>
      <c r="I31" s="294"/>
      <c r="J31" s="294"/>
      <c r="K31" s="295" t="s">
        <v>262</v>
      </c>
      <c r="L31" s="295"/>
      <c r="M31" s="295"/>
      <c r="N31" s="295"/>
      <c r="O31" s="295"/>
      <c r="P31" s="295"/>
      <c r="Q31" s="295"/>
      <c r="R31" s="295"/>
      <c r="S31" s="295"/>
      <c r="T31" s="295"/>
      <c r="U31" s="295"/>
      <c r="V31" s="295"/>
      <c r="W31" s="295"/>
      <c r="X31" s="295"/>
      <c r="Y31" s="295"/>
      <c r="Z31" s="295"/>
    </row>
    <row r="32" spans="1:31" ht="14" customHeight="1">
      <c r="A32" s="120" t="s">
        <v>54</v>
      </c>
      <c r="B32" s="293" t="s">
        <v>259</v>
      </c>
      <c r="C32" s="293"/>
      <c r="D32" s="293"/>
      <c r="E32" s="293"/>
      <c r="F32" s="293"/>
      <c r="G32" s="293"/>
      <c r="H32" s="293"/>
      <c r="I32" s="293"/>
      <c r="J32" s="293"/>
      <c r="K32" s="293" t="s">
        <v>269</v>
      </c>
      <c r="L32" s="293"/>
      <c r="M32" s="293"/>
      <c r="N32" s="293"/>
      <c r="O32" s="293"/>
      <c r="P32" s="293"/>
      <c r="Q32" s="293"/>
      <c r="R32" s="293"/>
      <c r="S32" s="293"/>
      <c r="T32" s="293"/>
      <c r="U32" s="293"/>
      <c r="V32" s="293"/>
      <c r="W32" s="293"/>
      <c r="X32" s="293"/>
      <c r="Y32" s="293"/>
      <c r="Z32" s="293"/>
    </row>
    <row r="33" spans="1:26" ht="14" customHeight="1">
      <c r="A33" s="120"/>
      <c r="B33" s="293"/>
      <c r="C33" s="293"/>
      <c r="D33" s="293"/>
      <c r="E33" s="293"/>
      <c r="F33" s="293"/>
      <c r="G33" s="293"/>
      <c r="H33" s="293"/>
      <c r="I33" s="293"/>
      <c r="J33" s="293"/>
      <c r="K33" s="293" t="s">
        <v>271</v>
      </c>
      <c r="L33" s="293"/>
      <c r="M33" s="293"/>
      <c r="N33" s="293"/>
      <c r="O33" s="293"/>
      <c r="P33" s="293"/>
      <c r="Q33" s="293"/>
      <c r="R33" s="293"/>
      <c r="S33" s="293"/>
      <c r="T33" s="293"/>
      <c r="U33" s="293"/>
      <c r="V33" s="293"/>
      <c r="W33" s="293"/>
      <c r="X33" s="293"/>
      <c r="Y33" s="293"/>
      <c r="Z33" s="293"/>
    </row>
    <row r="34" spans="1:26" ht="14" customHeight="1">
      <c r="A34" s="120" t="s">
        <v>55</v>
      </c>
      <c r="B34" s="293" t="s">
        <v>260</v>
      </c>
      <c r="C34" s="293"/>
      <c r="D34" s="293"/>
      <c r="E34" s="293"/>
      <c r="F34" s="293"/>
      <c r="G34" s="293"/>
      <c r="H34" s="293"/>
      <c r="I34" s="293"/>
      <c r="J34" s="293"/>
      <c r="K34" s="292" t="s">
        <v>278</v>
      </c>
      <c r="L34" s="292"/>
      <c r="M34" s="292"/>
      <c r="N34" s="292"/>
      <c r="O34" s="292"/>
      <c r="P34" s="292"/>
      <c r="Q34" s="292"/>
      <c r="R34" s="292"/>
      <c r="S34" s="292"/>
      <c r="T34" s="292"/>
      <c r="U34" s="292"/>
      <c r="V34" s="292"/>
      <c r="W34" s="292"/>
      <c r="X34" s="292"/>
      <c r="Y34" s="292"/>
      <c r="Z34" s="292"/>
    </row>
    <row r="35" spans="1:26" ht="14" customHeight="1">
      <c r="A35" s="120" t="s">
        <v>56</v>
      </c>
      <c r="B35" s="15" t="s">
        <v>261</v>
      </c>
      <c r="C35" s="15"/>
      <c r="D35" s="15"/>
      <c r="E35" s="15"/>
      <c r="F35" s="15"/>
      <c r="G35" s="15"/>
      <c r="H35" s="15"/>
      <c r="I35" s="15"/>
      <c r="J35" s="15"/>
      <c r="K35" s="292" t="s">
        <v>277</v>
      </c>
      <c r="L35" s="292"/>
      <c r="M35" s="292"/>
      <c r="N35" s="292"/>
      <c r="O35" s="292"/>
      <c r="P35" s="292"/>
      <c r="Q35" s="292"/>
      <c r="R35" s="292"/>
      <c r="S35" s="292"/>
      <c r="T35" s="292"/>
      <c r="U35" s="292"/>
      <c r="V35" s="292"/>
      <c r="W35" s="292"/>
      <c r="X35" s="292"/>
      <c r="Y35" s="292"/>
      <c r="Z35" s="292"/>
    </row>
    <row r="36" spans="1:26" ht="14" customHeight="1">
      <c r="A36" s="120" t="s">
        <v>270</v>
      </c>
      <c r="B36" s="292" t="s">
        <v>258</v>
      </c>
      <c r="C36" s="292"/>
      <c r="D36" s="292"/>
      <c r="E36" s="292"/>
      <c r="F36" s="292"/>
      <c r="G36" s="292"/>
      <c r="H36" s="292"/>
      <c r="I36" s="292"/>
      <c r="J36" s="292"/>
      <c r="K36" s="292"/>
      <c r="L36" s="292"/>
      <c r="M36" s="292"/>
      <c r="N36" s="292"/>
      <c r="O36" s="292"/>
      <c r="P36" s="292"/>
      <c r="Q36" s="292"/>
      <c r="R36" s="292"/>
      <c r="S36" s="292"/>
      <c r="T36" s="292"/>
      <c r="U36" s="292"/>
      <c r="V36" s="292"/>
      <c r="W36" s="292"/>
      <c r="X36" s="292"/>
      <c r="Y36" s="292"/>
      <c r="Z36" s="292"/>
    </row>
    <row r="37" spans="1:26" ht="14" customHeight="1"/>
    <row r="38" spans="1:26" ht="14" customHeight="1"/>
  </sheetData>
  <mergeCells count="73">
    <mergeCell ref="K30:M30"/>
    <mergeCell ref="N30:P30"/>
    <mergeCell ref="N29:P29"/>
    <mergeCell ref="B33:J33"/>
    <mergeCell ref="K33:Z33"/>
    <mergeCell ref="W30:Z30"/>
    <mergeCell ref="Q30:S30"/>
    <mergeCell ref="T30:V30"/>
    <mergeCell ref="Q29:S29"/>
    <mergeCell ref="W29:X29"/>
    <mergeCell ref="Y29:Z29"/>
    <mergeCell ref="E30:G30"/>
    <mergeCell ref="H30:J30"/>
    <mergeCell ref="B36:Z36"/>
    <mergeCell ref="B32:J32"/>
    <mergeCell ref="B34:J34"/>
    <mergeCell ref="B31:J31"/>
    <mergeCell ref="K32:Z32"/>
    <mergeCell ref="K34:Z34"/>
    <mergeCell ref="K35:Z35"/>
    <mergeCell ref="K31:Z31"/>
    <mergeCell ref="C6:G6"/>
    <mergeCell ref="D7:F7"/>
    <mergeCell ref="K12:L12"/>
    <mergeCell ref="M12:M13"/>
    <mergeCell ref="O6:P6"/>
    <mergeCell ref="A7:B7"/>
    <mergeCell ref="A29:D29"/>
    <mergeCell ref="E29:G29"/>
    <mergeCell ref="H29:J29"/>
    <mergeCell ref="K29:M29"/>
    <mergeCell ref="A12:A13"/>
    <mergeCell ref="B12:B13"/>
    <mergeCell ref="J12:J13"/>
    <mergeCell ref="E11:G11"/>
    <mergeCell ref="H11:J11"/>
    <mergeCell ref="W2:Z2"/>
    <mergeCell ref="O4:R4"/>
    <mergeCell ref="A30:D30"/>
    <mergeCell ref="A28:D28"/>
    <mergeCell ref="A10:D11"/>
    <mergeCell ref="A27:B27"/>
    <mergeCell ref="O5:P5"/>
    <mergeCell ref="C12:D13"/>
    <mergeCell ref="C4:G4"/>
    <mergeCell ref="C5:G5"/>
    <mergeCell ref="J4:L4"/>
    <mergeCell ref="J5:L5"/>
    <mergeCell ref="J6:L6"/>
    <mergeCell ref="A4:B4"/>
    <mergeCell ref="A5:B5"/>
    <mergeCell ref="A6:B6"/>
    <mergeCell ref="Q5:R5"/>
    <mergeCell ref="Q6:R6"/>
    <mergeCell ref="E10:Z10"/>
    <mergeCell ref="N12:O12"/>
    <mergeCell ref="P12:P13"/>
    <mergeCell ref="Q12:R12"/>
    <mergeCell ref="S12:S13"/>
    <mergeCell ref="T12:U12"/>
    <mergeCell ref="V12:V13"/>
    <mergeCell ref="K11:M11"/>
    <mergeCell ref="N11:P11"/>
    <mergeCell ref="Q11:S11"/>
    <mergeCell ref="T11:V11"/>
    <mergeCell ref="E12:F12"/>
    <mergeCell ref="G12:G13"/>
    <mergeCell ref="H12:I12"/>
    <mergeCell ref="W11:X13"/>
    <mergeCell ref="Y11:Z13"/>
    <mergeCell ref="W28:Z28"/>
    <mergeCell ref="Y27:Z27"/>
    <mergeCell ref="T29:V29"/>
  </mergeCells>
  <phoneticPr fontId="1"/>
  <dataValidations count="1">
    <dataValidation type="list" allowBlank="1" showInputMessage="1" showErrorMessage="1" sqref="N4:N6 I4:I6" xr:uid="{01E59370-D704-412E-9C53-358CB850F0A7}">
      <formula1>$AD$2</formula1>
    </dataValidation>
  </dataValidations>
  <printOptions horizontalCentered="1"/>
  <pageMargins left="0.23622047244094491" right="0.23622047244094491" top="0.74803149606299213" bottom="0.74803149606299213" header="0.31496062992125984" footer="0.31496062992125984"/>
  <pageSetup paperSize="9" scale="8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7C59-93D1-4FD5-A254-DEA1CB7B3A97}">
  <sheetPr>
    <tabColor rgb="FFFFFF00"/>
  </sheetPr>
  <dimension ref="A1:AM78"/>
  <sheetViews>
    <sheetView view="pageBreakPreview" zoomScaleNormal="100" zoomScaleSheetLayoutView="100" workbookViewId="0">
      <selection activeCell="B15" sqref="B15"/>
    </sheetView>
  </sheetViews>
  <sheetFormatPr baseColWidth="10" defaultColWidth="2.5" defaultRowHeight="15" customHeight="1"/>
  <cols>
    <col min="1" max="1" width="14" style="50" customWidth="1"/>
    <col min="2" max="2" width="5.5" style="50" customWidth="1"/>
    <col min="3" max="3" width="14" style="50" customWidth="1"/>
    <col min="4" max="31" width="4" style="50" customWidth="1"/>
    <col min="32" max="34" width="7" style="50" customWidth="1"/>
    <col min="35" max="37" width="10" style="50" customWidth="1"/>
    <col min="38" max="16384" width="2.5" style="50"/>
  </cols>
  <sheetData>
    <row r="1" spans="1:39" ht="24" customHeight="1">
      <c r="A1" s="49" t="s">
        <v>105</v>
      </c>
      <c r="R1" s="299" t="s">
        <v>106</v>
      </c>
      <c r="S1" s="300"/>
      <c r="T1" s="300"/>
      <c r="U1" s="300"/>
      <c r="V1" s="301" t="str">
        <f>"共同生活援助("&amp;別紙様式3別添!$AF$1&amp;")"</f>
        <v>共同生活援助(介護サービス包括型)</v>
      </c>
      <c r="W1" s="301"/>
      <c r="X1" s="301"/>
      <c r="Y1" s="301"/>
      <c r="Z1" s="301"/>
      <c r="AA1" s="301"/>
      <c r="AB1" s="301"/>
      <c r="AC1" s="301"/>
      <c r="AD1" s="301"/>
      <c r="AE1" s="51" t="s">
        <v>107</v>
      </c>
      <c r="AH1" s="101"/>
      <c r="AI1" s="102"/>
      <c r="AJ1" s="102"/>
      <c r="AK1" s="102"/>
      <c r="AM1" s="52"/>
    </row>
    <row r="2" spans="1:39" ht="3" customHeight="1">
      <c r="AH2" s="102"/>
      <c r="AI2" s="102"/>
      <c r="AJ2" s="102"/>
      <c r="AK2" s="102"/>
    </row>
    <row r="3" spans="1:39" ht="24" customHeight="1">
      <c r="A3" s="302" t="s">
        <v>108</v>
      </c>
      <c r="B3" s="302"/>
      <c r="C3" s="302"/>
      <c r="D3" s="302"/>
      <c r="E3" s="302"/>
      <c r="F3" s="302"/>
      <c r="G3" s="302"/>
      <c r="H3" s="50" t="str">
        <f>IF('別紙5-1記載用リスト'!B4="","（　　R7年　10月分）",CONCATENATE(DBCS(TEXT('別紙5-1記載用リスト'!B4,"（ggg")),IF(TEXT('別紙5-1記載用リスト'!B4,"e")="1","元年",DBCS(TEXT('別紙5-1記載用リスト'!B4,"e年"))),DBCS(TEXT('別紙5-1記載用リスト'!B4,"m月分）"))))</f>
        <v>（令和７年１０月分）</v>
      </c>
      <c r="R3" s="299" t="s">
        <v>109</v>
      </c>
      <c r="S3" s="300"/>
      <c r="T3" s="300"/>
      <c r="U3" s="300"/>
      <c r="V3" s="301"/>
      <c r="W3" s="301"/>
      <c r="X3" s="301"/>
      <c r="Y3" s="301"/>
      <c r="Z3" s="301"/>
      <c r="AA3" s="301"/>
      <c r="AB3" s="301"/>
      <c r="AC3" s="301"/>
      <c r="AD3" s="301"/>
      <c r="AE3" s="51" t="s">
        <v>107</v>
      </c>
      <c r="AH3" s="102"/>
      <c r="AI3" s="102"/>
      <c r="AJ3" s="102"/>
      <c r="AK3" s="102"/>
      <c r="AM3" s="52"/>
    </row>
    <row r="4" spans="1:39" ht="3" customHeight="1">
      <c r="AH4" s="102"/>
      <c r="AI4" s="102"/>
      <c r="AJ4" s="102"/>
      <c r="AK4" s="102"/>
    </row>
    <row r="5" spans="1:39" ht="24" customHeight="1">
      <c r="R5" s="299" t="s">
        <v>110</v>
      </c>
      <c r="S5" s="300"/>
      <c r="T5" s="300"/>
      <c r="U5" s="300"/>
      <c r="V5" s="300"/>
      <c r="W5" s="300"/>
      <c r="X5" s="300"/>
      <c r="Y5" s="300"/>
      <c r="Z5" s="300"/>
      <c r="AA5" s="300"/>
      <c r="AB5" s="300"/>
      <c r="AC5" s="300"/>
      <c r="AD5" s="300"/>
      <c r="AE5" s="303"/>
      <c r="AF5" s="70">
        <f>別紙様式3別添!G7</f>
        <v>40</v>
      </c>
      <c r="AH5" s="102"/>
      <c r="AI5" s="102"/>
      <c r="AJ5" s="102"/>
      <c r="AK5" s="102"/>
      <c r="AM5" s="52"/>
    </row>
    <row r="6" spans="1:39" ht="3" customHeight="1"/>
    <row r="7" spans="1:39" ht="24" customHeight="1">
      <c r="A7" s="299" t="s">
        <v>111</v>
      </c>
      <c r="B7" s="300"/>
      <c r="C7" s="303"/>
      <c r="D7" s="329">
        <v>12</v>
      </c>
      <c r="E7" s="330"/>
      <c r="F7" s="331"/>
      <c r="G7" s="299" t="s">
        <v>112</v>
      </c>
      <c r="H7" s="300"/>
      <c r="I7" s="300"/>
      <c r="J7" s="300"/>
      <c r="K7" s="300"/>
      <c r="L7" s="303"/>
      <c r="M7" s="332">
        <f>別紙様式3別添!$W$30</f>
        <v>0</v>
      </c>
      <c r="N7" s="333"/>
      <c r="O7" s="334"/>
      <c r="P7" s="299" t="s">
        <v>113</v>
      </c>
      <c r="Q7" s="300"/>
      <c r="R7" s="300"/>
      <c r="S7" s="303"/>
      <c r="T7" s="310" t="str">
        <f>別紙様式3別添!AF4</f>
        <v>６：１</v>
      </c>
      <c r="U7" s="301"/>
      <c r="V7" s="301" t="str">
        <f>"(加配"&amp;別紙様式3別添!$AF$2&amp;")"</f>
        <v>(加配なし)</v>
      </c>
      <c r="W7" s="301"/>
      <c r="X7" s="301"/>
      <c r="Y7" s="313"/>
      <c r="Z7" s="310" t="s">
        <v>114</v>
      </c>
      <c r="AA7" s="301"/>
      <c r="AB7" s="301"/>
      <c r="AC7" s="301"/>
      <c r="AD7" s="301"/>
      <c r="AE7" s="313"/>
      <c r="AF7" s="335">
        <v>0.91666666666666663</v>
      </c>
      <c r="AG7" s="336"/>
      <c r="AH7" s="172" t="s">
        <v>272</v>
      </c>
      <c r="AI7" s="174">
        <v>0.20833333333333334</v>
      </c>
      <c r="AM7" s="52"/>
    </row>
    <row r="8" spans="1:39" ht="3" customHeight="1" thickBot="1"/>
    <row r="9" spans="1:39" ht="48" customHeight="1">
      <c r="A9" s="314" t="s">
        <v>115</v>
      </c>
      <c r="B9" s="317" t="s">
        <v>116</v>
      </c>
      <c r="C9" s="320" t="s">
        <v>117</v>
      </c>
      <c r="D9" s="323" t="s">
        <v>118</v>
      </c>
      <c r="E9" s="324"/>
      <c r="F9" s="324"/>
      <c r="G9" s="324"/>
      <c r="H9" s="324"/>
      <c r="I9" s="324"/>
      <c r="J9" s="325"/>
      <c r="K9" s="323" t="s">
        <v>119</v>
      </c>
      <c r="L9" s="324"/>
      <c r="M9" s="324"/>
      <c r="N9" s="324"/>
      <c r="O9" s="324"/>
      <c r="P9" s="324"/>
      <c r="Q9" s="325"/>
      <c r="R9" s="323" t="s">
        <v>120</v>
      </c>
      <c r="S9" s="324"/>
      <c r="T9" s="324"/>
      <c r="U9" s="324"/>
      <c r="V9" s="324"/>
      <c r="W9" s="324"/>
      <c r="X9" s="325"/>
      <c r="Y9" s="323" t="s">
        <v>121</v>
      </c>
      <c r="Z9" s="324"/>
      <c r="AA9" s="324"/>
      <c r="AB9" s="324"/>
      <c r="AC9" s="324"/>
      <c r="AD9" s="324"/>
      <c r="AE9" s="325"/>
      <c r="AF9" s="326" t="s">
        <v>122</v>
      </c>
      <c r="AG9" s="304" t="s">
        <v>123</v>
      </c>
      <c r="AH9" s="304" t="s">
        <v>124</v>
      </c>
      <c r="AI9" s="304" t="s">
        <v>125</v>
      </c>
      <c r="AJ9" s="304" t="s">
        <v>126</v>
      </c>
      <c r="AK9" s="307" t="s">
        <v>127</v>
      </c>
    </row>
    <row r="10" spans="1:39" ht="24" customHeight="1">
      <c r="A10" s="315"/>
      <c r="B10" s="318"/>
      <c r="C10" s="321"/>
      <c r="D10" s="53">
        <v>1</v>
      </c>
      <c r="E10" s="54">
        <v>2</v>
      </c>
      <c r="F10" s="54">
        <v>3</v>
      </c>
      <c r="G10" s="54">
        <v>4</v>
      </c>
      <c r="H10" s="54">
        <v>5</v>
      </c>
      <c r="I10" s="54">
        <v>6</v>
      </c>
      <c r="J10" s="55">
        <v>7</v>
      </c>
      <c r="K10" s="53">
        <v>8</v>
      </c>
      <c r="L10" s="54">
        <v>9</v>
      </c>
      <c r="M10" s="54">
        <v>10</v>
      </c>
      <c r="N10" s="54">
        <v>11</v>
      </c>
      <c r="O10" s="54">
        <v>12</v>
      </c>
      <c r="P10" s="54">
        <v>13</v>
      </c>
      <c r="Q10" s="55">
        <v>14</v>
      </c>
      <c r="R10" s="53">
        <v>15</v>
      </c>
      <c r="S10" s="54">
        <v>16</v>
      </c>
      <c r="T10" s="54">
        <v>17</v>
      </c>
      <c r="U10" s="54">
        <v>18</v>
      </c>
      <c r="V10" s="54">
        <v>19</v>
      </c>
      <c r="W10" s="54">
        <v>20</v>
      </c>
      <c r="X10" s="55">
        <v>21</v>
      </c>
      <c r="Y10" s="53">
        <v>22</v>
      </c>
      <c r="Z10" s="54">
        <v>23</v>
      </c>
      <c r="AA10" s="54">
        <v>24</v>
      </c>
      <c r="AB10" s="54">
        <v>25</v>
      </c>
      <c r="AC10" s="54">
        <v>26</v>
      </c>
      <c r="AD10" s="54">
        <v>27</v>
      </c>
      <c r="AE10" s="55">
        <v>28</v>
      </c>
      <c r="AF10" s="327"/>
      <c r="AG10" s="305"/>
      <c r="AH10" s="305"/>
      <c r="AI10" s="305"/>
      <c r="AJ10" s="305"/>
      <c r="AK10" s="308"/>
    </row>
    <row r="11" spans="1:39" ht="24" customHeight="1" thickBot="1">
      <c r="A11" s="316"/>
      <c r="B11" s="319"/>
      <c r="C11" s="322"/>
      <c r="D11" s="56" t="str">
        <f>IFERROR(IF('別紙5-1記載用リスト'!$B$4="","",TEXT('別紙5-1記載用リスト'!$B$4+D10-1,"aaa")),"？")</f>
        <v>水</v>
      </c>
      <c r="E11" s="57" t="str">
        <f>IFERROR(IF('別紙5-1記載用リスト'!$B$4="","",TEXT('別紙5-1記載用リスト'!$B$4+E10-1,"aaa")),"？")</f>
        <v>木</v>
      </c>
      <c r="F11" s="57" t="str">
        <f>IFERROR(IF('別紙5-1記載用リスト'!$B$4="","",TEXT('別紙5-1記載用リスト'!$B$4+F10-1,"aaa")),"？")</f>
        <v>金</v>
      </c>
      <c r="G11" s="57" t="str">
        <f>IFERROR(IF('別紙5-1記載用リスト'!$B$4="","",TEXT('別紙5-1記載用リスト'!$B$4+G10-1,"aaa")),"？")</f>
        <v>土</v>
      </c>
      <c r="H11" s="57" t="str">
        <f>IFERROR(IF('別紙5-1記載用リスト'!$B$4="","",TEXT('別紙5-1記載用リスト'!$B$4+H10-1,"aaa")),"？")</f>
        <v>日</v>
      </c>
      <c r="I11" s="57" t="str">
        <f>IFERROR(IF('別紙5-1記載用リスト'!$B$4="","",TEXT('別紙5-1記載用リスト'!$B$4+I10-1,"aaa")),"？")</f>
        <v>月</v>
      </c>
      <c r="J11" s="58" t="str">
        <f>IFERROR(IF('別紙5-1記載用リスト'!$B$4="","",TEXT('別紙5-1記載用リスト'!$B$4+J10-1,"aaa")),"？")</f>
        <v>火</v>
      </c>
      <c r="K11" s="56" t="str">
        <f>IFERROR(IF('別紙5-1記載用リスト'!$B$4="","",TEXT('別紙5-1記載用リスト'!$B$4+K10-1,"aaa")),"？")</f>
        <v>水</v>
      </c>
      <c r="L11" s="57" t="str">
        <f>IFERROR(IF('別紙5-1記載用リスト'!$B$4="","",TEXT('別紙5-1記載用リスト'!$B$4+L10-1,"aaa")),"？")</f>
        <v>木</v>
      </c>
      <c r="M11" s="57" t="str">
        <f>IFERROR(IF('別紙5-1記載用リスト'!$B$4="","",TEXT('別紙5-1記載用リスト'!$B$4+M10-1,"aaa")),"？")</f>
        <v>金</v>
      </c>
      <c r="N11" s="57" t="str">
        <f>IFERROR(IF('別紙5-1記載用リスト'!$B$4="","",TEXT('別紙5-1記載用リスト'!$B$4+N10-1,"aaa")),"？")</f>
        <v>土</v>
      </c>
      <c r="O11" s="57" t="str">
        <f>IFERROR(IF('別紙5-1記載用リスト'!$B$4="","",TEXT('別紙5-1記載用リスト'!$B$4+O10-1,"aaa")),"？")</f>
        <v>日</v>
      </c>
      <c r="P11" s="57" t="str">
        <f>IFERROR(IF('別紙5-1記載用リスト'!$B$4="","",TEXT('別紙5-1記載用リスト'!$B$4+P10-1,"aaa")),"？")</f>
        <v>月</v>
      </c>
      <c r="Q11" s="58" t="str">
        <f>IFERROR(IF('別紙5-1記載用リスト'!$B$4="","",TEXT('別紙5-1記載用リスト'!$B$4+Q10-1,"aaa")),"？")</f>
        <v>火</v>
      </c>
      <c r="R11" s="56" t="str">
        <f>IFERROR(IF('別紙5-1記載用リスト'!$B$4="","",TEXT('別紙5-1記載用リスト'!$B$4+R10-1,"aaa")),"？")</f>
        <v>水</v>
      </c>
      <c r="S11" s="57" t="str">
        <f>IFERROR(IF('別紙5-1記載用リスト'!$B$4="","",TEXT('別紙5-1記載用リスト'!$B$4+S10-1,"aaa")),"？")</f>
        <v>木</v>
      </c>
      <c r="T11" s="57" t="str">
        <f>IFERROR(IF('別紙5-1記載用リスト'!$B$4="","",TEXT('別紙5-1記載用リスト'!$B$4+T10-1,"aaa")),"？")</f>
        <v>金</v>
      </c>
      <c r="U11" s="57" t="str">
        <f>IFERROR(IF('別紙5-1記載用リスト'!$B$4="","",TEXT('別紙5-1記載用リスト'!$B$4+U10-1,"aaa")),"？")</f>
        <v>土</v>
      </c>
      <c r="V11" s="57" t="str">
        <f>IFERROR(IF('別紙5-1記載用リスト'!$B$4="","",TEXT('別紙5-1記載用リスト'!$B$4+V10-1,"aaa")),"？")</f>
        <v>日</v>
      </c>
      <c r="W11" s="57" t="str">
        <f>IFERROR(IF('別紙5-1記載用リスト'!$B$4="","",TEXT('別紙5-1記載用リスト'!$B$4+W10-1,"aaa")),"？")</f>
        <v>月</v>
      </c>
      <c r="X11" s="58" t="str">
        <f>IFERROR(IF('別紙5-1記載用リスト'!$B$4="","",TEXT('別紙5-1記載用リスト'!$B$4+X10-1,"aaa")),"？")</f>
        <v>火</v>
      </c>
      <c r="Y11" s="56" t="str">
        <f>IFERROR(IF('別紙5-1記載用リスト'!$B$4="","",TEXT('別紙5-1記載用リスト'!$B$4+Y10-1,"aaa")),"？")</f>
        <v>水</v>
      </c>
      <c r="Z11" s="57" t="str">
        <f>IFERROR(IF('別紙5-1記載用リスト'!$B$4="","",TEXT('別紙5-1記載用リスト'!$B$4+Z10-1,"aaa")),"？")</f>
        <v>木</v>
      </c>
      <c r="AA11" s="57" t="str">
        <f>IFERROR(IF('別紙5-1記載用リスト'!$B$4="","",TEXT('別紙5-1記載用リスト'!$B$4+AA10-1,"aaa")),"？")</f>
        <v>金</v>
      </c>
      <c r="AB11" s="57" t="str">
        <f>IFERROR(IF('別紙5-1記載用リスト'!$B$4="","",TEXT('別紙5-1記載用リスト'!$B$4+AB10-1,"aaa")),"？")</f>
        <v>土</v>
      </c>
      <c r="AC11" s="57" t="str">
        <f>IFERROR(IF('別紙5-1記載用リスト'!$B$4="","",TEXT('別紙5-1記載用リスト'!$B$4+AC10-1,"aaa")),"？")</f>
        <v>日</v>
      </c>
      <c r="AD11" s="57" t="str">
        <f>IFERROR(IF('別紙5-1記載用リスト'!$B$4="","",TEXT('別紙5-1記載用リスト'!$B$4+AD10-1,"aaa")),"？")</f>
        <v>月</v>
      </c>
      <c r="AE11" s="58" t="str">
        <f>IFERROR(IF('別紙5-1記載用リスト'!$B$4="","",TEXT('別紙5-1記載用リスト'!$B$4+AE10-1,"aaa")),"？")</f>
        <v>火</v>
      </c>
      <c r="AF11" s="328"/>
      <c r="AG11" s="306"/>
      <c r="AH11" s="306"/>
      <c r="AI11" s="306"/>
      <c r="AJ11" s="306"/>
      <c r="AK11" s="309"/>
    </row>
    <row r="12" spans="1:39" ht="3" customHeight="1">
      <c r="A12" s="59"/>
      <c r="B12" s="60"/>
      <c r="C12" s="61"/>
      <c r="D12" s="59"/>
      <c r="E12" s="60"/>
      <c r="F12" s="60"/>
      <c r="G12" s="60"/>
      <c r="H12" s="60"/>
      <c r="I12" s="60"/>
      <c r="J12" s="61"/>
      <c r="K12" s="59"/>
      <c r="L12" s="60"/>
      <c r="M12" s="60"/>
      <c r="N12" s="60"/>
      <c r="O12" s="60"/>
      <c r="P12" s="60"/>
      <c r="Q12" s="61"/>
      <c r="R12" s="59"/>
      <c r="S12" s="60"/>
      <c r="T12" s="60"/>
      <c r="U12" s="60"/>
      <c r="V12" s="60"/>
      <c r="W12" s="60"/>
      <c r="X12" s="61"/>
      <c r="Y12" s="59"/>
      <c r="Z12" s="60"/>
      <c r="AA12" s="60"/>
      <c r="AB12" s="60"/>
      <c r="AC12" s="60"/>
      <c r="AD12" s="60"/>
      <c r="AE12" s="61"/>
      <c r="AF12" s="62"/>
      <c r="AG12" s="63"/>
      <c r="AH12" s="63"/>
      <c r="AI12" s="60"/>
      <c r="AJ12" s="60"/>
      <c r="AK12" s="64"/>
    </row>
    <row r="13" spans="1:39" ht="24" customHeight="1">
      <c r="A13" s="65" t="s">
        <v>128</v>
      </c>
      <c r="B13" s="66"/>
      <c r="C13" s="67"/>
      <c r="D13" s="65"/>
      <c r="E13" s="66"/>
      <c r="F13" s="66"/>
      <c r="G13" s="66"/>
      <c r="H13" s="66"/>
      <c r="I13" s="66"/>
      <c r="J13" s="68"/>
      <c r="K13" s="65"/>
      <c r="L13" s="66"/>
      <c r="M13" s="66"/>
      <c r="N13" s="66"/>
      <c r="O13" s="66"/>
      <c r="P13" s="66"/>
      <c r="Q13" s="68"/>
      <c r="R13" s="65"/>
      <c r="S13" s="66"/>
      <c r="T13" s="66"/>
      <c r="U13" s="66"/>
      <c r="V13" s="66"/>
      <c r="W13" s="66"/>
      <c r="X13" s="68"/>
      <c r="Y13" s="65"/>
      <c r="Z13" s="66"/>
      <c r="AA13" s="66"/>
      <c r="AB13" s="66"/>
      <c r="AC13" s="66"/>
      <c r="AD13" s="66"/>
      <c r="AE13" s="68"/>
      <c r="AF13" s="69" t="str">
        <f>IF(COUNTA(D13:AE13)=0,"",SUM(COUNTIF(D13:AE13,'別紙5-1記載用リスト'!$K$4)*'別紙5-1記載用リスト'!$T$4,COUNTIF(D13:AE13,'別紙5-1記載用リスト'!$K$5)*'別紙5-1記載用リスト'!$T$5,COUNTIF(D13:AE13,'別紙5-1記載用リスト'!$K$6)*'別紙5-1記載用リスト'!$T$6,COUNTIF(D13:AE13,'別紙5-1記載用リスト'!$K$7)*'別紙5-1記載用リスト'!$T$7,COUNTIF(D13:AE13,'別紙5-1記載用リスト'!$K$8)*'別紙5-1記載用リスト'!$T$8,COUNTIF(D13:AE13,'別紙5-1記載用リスト'!$K$9)*'別紙5-1記載用リスト'!$T$9,COUNTIF(D13:AE13,'別紙5-1記載用リスト'!$K$10)*'別紙5-1記載用リスト'!$T$10,COUNTIF(D13:AE13,'別紙5-1記載用リスト'!$K$11)*'別紙5-1記載用リスト'!$T$11,COUNTIF(D13:AE13,'別紙5-1記載用リスト'!$K$12)*'別紙5-1記載用リスト'!$T$12,COUNTIF(D13:AE13,'別紙5-1記載用リスト'!$K$13)*'別紙5-1記載用リスト'!$T$13,COUNTIF(D13:AE13,'別紙5-1記載用リスト'!$K$14)*'別紙5-1記載用リスト'!$T$14,COUNTIF(D13:AE13,'別紙5-1記載用リスト'!$K$15)*'別紙5-1記載用リスト'!$T$15,COUNTIF(D13:AE13,'別紙5-1記載用リスト'!$K$16)*'別紙5-1記載用リスト'!$T$16,COUNTIF(D13:AE13,'別紙5-1記載用リスト'!$K$17)*'別紙5-1記載用リスト'!$T$17,COUNTIF(D13:AE13,'別紙5-1記載用リスト'!$K$18)*'別紙5-1記載用リスト'!$T$18,COUNTIF(D13:AE13,'別紙5-1記載用リスト'!$K$19)*'別紙5-1記載用リスト'!$T$19,COUNTIF(D13:AE13,'別紙5-1記載用リスト'!$K$20)*'別紙5-1記載用リスト'!$T$20,COUNTIF(D13:AE13,'別紙5-1記載用リスト'!$K$21)*'別紙5-1記載用リスト'!$T$21,COUNTIF(D13:AE13,'別紙5-1記載用リスト'!$K$22)*'別紙5-1記載用リスト'!$T$22,COUNTIF(D13:AE13,'別紙5-1記載用リスト'!$K$23)*'別紙5-1記載用リスト'!$T$23,COUNTIF(D13:AE13,'別紙5-1記載用リスト'!$K$24)*'別紙5-1記載用リスト'!$T$24,COUNTIF(D13:AE13,'別紙5-1記載用リスト'!$K$25)*'別紙5-1記載用リスト'!$T$25,COUNTIF(D13:AE13,'別紙5-1記載用リスト'!$K$26)*'別紙5-1記載用リスト'!$T$26,COUNTIF(D13:AE13,'別紙5-1記載用リスト'!$K$27)*'別紙5-1記載用リスト'!$T$27,COUNTIF(D13:AE13,'別紙5-1記載用リスト'!$K$28)*'別紙5-1記載用リスト'!$T$28,COUNTIF(D13:AE13,'別紙5-1記載用リスト'!$K$29)*'別紙5-1記載用リスト'!$T$29,COUNTIF(D13:AE13,'別紙5-1記載用リスト'!$K$30)*'別紙5-1記載用リスト'!$T$30,COUNTIF(D13:AE13,'別紙5-1記載用リスト'!$K$31)*'別紙5-1記載用リスト'!$T$31,COUNTIF(D13:AE13,'別紙5-1記載用リスト'!$K$32)*'別紙5-1記載用リスト'!$T$32,COUNTIF(D13:AE13,'別紙5-1記載用リスト'!$K$33)*'別紙5-1記載用リスト'!$T$33,COUNTIF(D13:AE13,'別紙5-1記載用リスト'!$K$34)*'別紙5-1記載用リスト'!$T$34,COUNTIF(D13:AE13,'別紙5-1記載用リスト'!$K$35)*'別紙5-1記載用リスト'!$T$35,COUNTIF(D13:AE13,'別紙5-1記載用リスト'!$K$36)*'別紙5-1記載用リスト'!$T$36,COUNTIF(D13:AE13,'別紙5-1記載用リスト'!$K$37)*'別紙5-1記載用リスト'!$T$37,COUNTIF(D13:AE13,'別紙5-1記載用リスト'!$K$38)*'別紙5-1記載用リスト'!$T$38,COUNTIF(D13:AE13,'別紙5-1記載用リスト'!$K$39)*'別紙5-1記載用リスト'!$T$39,COUNTIF(D13:AE13,'別紙5-1記載用リスト'!$K$40)*'別紙5-1記載用リスト'!$T$40,COUNTIF(D13:AE13,'別紙5-1記載用リスト'!$K$41)*'別紙5-1記載用リスト'!$T$41,COUNTIF(D13:AE13,'別紙5-1記載用リスト'!$K$42)*'別紙5-1記載用リスト'!$T$42,COUNTIF(D13:AE13,'別紙5-1記載用リスト'!$K$43)*'別紙5-1記載用リスト'!$T$43))</f>
        <v/>
      </c>
      <c r="AG13" s="70" t="str">
        <f>IF(AF13="","",IF(AF13/4&gt;$AF$5,$AF$5,AF13/4))</f>
        <v/>
      </c>
      <c r="AH13" s="70" t="str">
        <f>IF(OR($AF$5="",AG13=""),"",IF(ROUNDDOWN(AG13/AF$5,2)&gt;1,1,ROUNDDOWN(AG13/AF$5,2)))</f>
        <v/>
      </c>
      <c r="AI13" s="71"/>
      <c r="AJ13" s="71"/>
      <c r="AK13" s="72"/>
    </row>
    <row r="14" spans="1:39" ht="24" customHeight="1">
      <c r="A14" s="73"/>
      <c r="B14" s="74"/>
      <c r="C14" s="75"/>
      <c r="D14" s="73"/>
      <c r="E14" s="74"/>
      <c r="F14" s="74"/>
      <c r="G14" s="74"/>
      <c r="H14" s="74"/>
      <c r="I14" s="74"/>
      <c r="J14" s="75"/>
      <c r="K14" s="73"/>
      <c r="L14" s="74"/>
      <c r="M14" s="74"/>
      <c r="N14" s="74"/>
      <c r="O14" s="74"/>
      <c r="P14" s="74"/>
      <c r="Q14" s="75"/>
      <c r="R14" s="73"/>
      <c r="S14" s="74"/>
      <c r="T14" s="74"/>
      <c r="U14" s="74"/>
      <c r="V14" s="74"/>
      <c r="W14" s="74"/>
      <c r="X14" s="75"/>
      <c r="Y14" s="73"/>
      <c r="Z14" s="74"/>
      <c r="AA14" s="74"/>
      <c r="AB14" s="74"/>
      <c r="AC14" s="74"/>
      <c r="AD14" s="74"/>
      <c r="AE14" s="75"/>
      <c r="AF14" s="76"/>
      <c r="AG14" s="77"/>
      <c r="AH14" s="77"/>
      <c r="AI14" s="74"/>
      <c r="AJ14" s="74"/>
      <c r="AK14" s="78"/>
    </row>
    <row r="15" spans="1:39" ht="24" customHeight="1">
      <c r="A15" s="65" t="s">
        <v>178</v>
      </c>
      <c r="B15" s="66"/>
      <c r="C15" s="67"/>
      <c r="D15" s="65"/>
      <c r="E15" s="65"/>
      <c r="F15" s="65"/>
      <c r="G15" s="66"/>
      <c r="H15" s="66"/>
      <c r="I15" s="66"/>
      <c r="J15" s="68"/>
      <c r="K15" s="65"/>
      <c r="L15" s="65"/>
      <c r="M15" s="65"/>
      <c r="N15" s="66"/>
      <c r="O15" s="66"/>
      <c r="P15" s="66"/>
      <c r="Q15" s="68"/>
      <c r="R15" s="65"/>
      <c r="S15" s="65"/>
      <c r="T15" s="65"/>
      <c r="U15" s="66"/>
      <c r="V15" s="66"/>
      <c r="W15" s="66"/>
      <c r="X15" s="68"/>
      <c r="Y15" s="65"/>
      <c r="Z15" s="65"/>
      <c r="AA15" s="65"/>
      <c r="AB15" s="66"/>
      <c r="AC15" s="66"/>
      <c r="AD15" s="66"/>
      <c r="AE15" s="68"/>
      <c r="AF15" s="69" t="str">
        <f>IF(COUNTA(D15:AE15)=0,"",SUM(COUNTIF(D15:AE15,'別紙5-1記載用リスト'!$K$4)*'別紙5-1記載用リスト'!$T$4,COUNTIF(D15:AE15,'別紙5-1記載用リスト'!$K$5)*'別紙5-1記載用リスト'!$T$5,COUNTIF(D15:AE15,'別紙5-1記載用リスト'!$K$6)*'別紙5-1記載用リスト'!$T$6,COUNTIF(D15:AE15,'別紙5-1記載用リスト'!$K$7)*'別紙5-1記載用リスト'!$T$7,COUNTIF(D15:AE15,'別紙5-1記載用リスト'!$K$8)*'別紙5-1記載用リスト'!$T$8,COUNTIF(D15:AE15,'別紙5-1記載用リスト'!$K$9)*'別紙5-1記載用リスト'!$T$9,COUNTIF(D15:AE15,'別紙5-1記載用リスト'!$K$10)*'別紙5-1記載用リスト'!$T$10,COUNTIF(D15:AE15,'別紙5-1記載用リスト'!$K$11)*'別紙5-1記載用リスト'!$T$11,COUNTIF(D15:AE15,'別紙5-1記載用リスト'!$K$12)*'別紙5-1記載用リスト'!$T$12,COUNTIF(D15:AE15,'別紙5-1記載用リスト'!$K$13)*'別紙5-1記載用リスト'!$T$13,COUNTIF(D15:AE15,'別紙5-1記載用リスト'!$K$14)*'別紙5-1記載用リスト'!$T$14,COUNTIF(D15:AE15,'別紙5-1記載用リスト'!$K$15)*'別紙5-1記載用リスト'!$T$15,COUNTIF(D15:AE15,'別紙5-1記載用リスト'!$K$16)*'別紙5-1記載用リスト'!$T$16,COUNTIF(D15:AE15,'別紙5-1記載用リスト'!$K$17)*'別紙5-1記載用リスト'!$T$17,COUNTIF(D15:AE15,'別紙5-1記載用リスト'!$K$18)*'別紙5-1記載用リスト'!$T$18,COUNTIF(D15:AE15,'別紙5-1記載用リスト'!$K$19)*'別紙5-1記載用リスト'!$T$19,COUNTIF(D15:AE15,'別紙5-1記載用リスト'!$K$20)*'別紙5-1記載用リスト'!$T$20,COUNTIF(D15:AE15,'別紙5-1記載用リスト'!$K$21)*'別紙5-1記載用リスト'!$T$21,COUNTIF(D15:AE15,'別紙5-1記載用リスト'!$K$22)*'別紙5-1記載用リスト'!$T$22,COUNTIF(D15:AE15,'別紙5-1記載用リスト'!$K$23)*'別紙5-1記載用リスト'!$T$23,COUNTIF(D15:AE15,'別紙5-1記載用リスト'!$K$24)*'別紙5-1記載用リスト'!$T$24,COUNTIF(D15:AE15,'別紙5-1記載用リスト'!$K$25)*'別紙5-1記載用リスト'!$T$25,COUNTIF(D15:AE15,'別紙5-1記載用リスト'!$K$26)*'別紙5-1記載用リスト'!$T$26,COUNTIF(D15:AE15,'別紙5-1記載用リスト'!$K$27)*'別紙5-1記載用リスト'!$T$27,COUNTIF(D15:AE15,'別紙5-1記載用リスト'!$K$28)*'別紙5-1記載用リスト'!$T$28,COUNTIF(D15:AE15,'別紙5-1記載用リスト'!$K$29)*'別紙5-1記載用リスト'!$T$29,COUNTIF(D15:AE15,'別紙5-1記載用リスト'!$K$30)*'別紙5-1記載用リスト'!$T$30,COUNTIF(D15:AE15,'別紙5-1記載用リスト'!$K$31)*'別紙5-1記載用リスト'!$T$31,COUNTIF(D15:AE15,'別紙5-1記載用リスト'!$K$32)*'別紙5-1記載用リスト'!$T$32,COUNTIF(D15:AE15,'別紙5-1記載用リスト'!$K$33)*'別紙5-1記載用リスト'!$T$33,COUNTIF(D15:AE15,'別紙5-1記載用リスト'!$K$34)*'別紙5-1記載用リスト'!$T$34,COUNTIF(D15:AE15,'別紙5-1記載用リスト'!$K$35)*'別紙5-1記載用リスト'!$T$35,COUNTIF(D15:AE15,'別紙5-1記載用リスト'!$K$36)*'別紙5-1記載用リスト'!$T$36,COUNTIF(D15:AE15,'別紙5-1記載用リスト'!$K$37)*'別紙5-1記載用リスト'!$T$37,COUNTIF(D15:AE15,'別紙5-1記載用リスト'!$K$38)*'別紙5-1記載用リスト'!$T$38,COUNTIF(D15:AE15,'別紙5-1記載用リスト'!$K$39)*'別紙5-1記載用リスト'!$T$39,COUNTIF(D15:AE15,'別紙5-1記載用リスト'!$K$40)*'別紙5-1記載用リスト'!$T$40,COUNTIF(D15:AE15,'別紙5-1記載用リスト'!$K$41)*'別紙5-1記載用リスト'!$T$41,COUNTIF(D15:AE15,'別紙5-1記載用リスト'!$K$42)*'別紙5-1記載用リスト'!$T$42,COUNTIF(D15:AE15,'別紙5-1記載用リスト'!$K$43)*'別紙5-1記載用リスト'!$T$43))</f>
        <v/>
      </c>
      <c r="AG15" s="70" t="str">
        <f>IF(AF15="","",IF(AF15/4&gt;$AF$5,$AF$5,AF15/4))</f>
        <v/>
      </c>
      <c r="AH15" s="70" t="str">
        <f>IF(OR($AF$5="",AG15=""),"",IF(ROUNDDOWN(AG15/AF$5,2)&gt;1,1,ROUNDDOWN(AG15/AF$5,2)))</f>
        <v/>
      </c>
      <c r="AI15" s="71"/>
      <c r="AJ15" s="71"/>
      <c r="AK15" s="72"/>
    </row>
    <row r="16" spans="1:39" ht="24" customHeight="1">
      <c r="A16" s="65"/>
      <c r="B16" s="66"/>
      <c r="C16" s="67"/>
      <c r="D16" s="65"/>
      <c r="E16" s="66"/>
      <c r="F16" s="66"/>
      <c r="G16" s="66"/>
      <c r="H16" s="66"/>
      <c r="I16" s="66"/>
      <c r="J16" s="68"/>
      <c r="K16" s="65"/>
      <c r="L16" s="66"/>
      <c r="M16" s="66"/>
      <c r="N16" s="66"/>
      <c r="O16" s="66"/>
      <c r="P16" s="66"/>
      <c r="Q16" s="68"/>
      <c r="R16" s="65"/>
      <c r="S16" s="66"/>
      <c r="T16" s="66"/>
      <c r="U16" s="66"/>
      <c r="V16" s="66"/>
      <c r="W16" s="66"/>
      <c r="X16" s="68"/>
      <c r="Y16" s="65"/>
      <c r="Z16" s="66"/>
      <c r="AA16" s="66"/>
      <c r="AB16" s="66"/>
      <c r="AC16" s="66"/>
      <c r="AD16" s="66"/>
      <c r="AE16" s="68"/>
      <c r="AF16" s="69" t="str">
        <f>IF(COUNTA(D16:AE16)=0,"",SUM(COUNTIF(D16:AE16,'別紙5-1記載用リスト'!$K$4)*'別紙5-1記載用リスト'!$T$4,COUNTIF(D16:AE16,'別紙5-1記載用リスト'!$K$5)*'別紙5-1記載用リスト'!$T$5,COUNTIF(D16:AE16,'別紙5-1記載用リスト'!$K$6)*'別紙5-1記載用リスト'!$T$6,COUNTIF(D16:AE16,'別紙5-1記載用リスト'!$K$7)*'別紙5-1記載用リスト'!$T$7,COUNTIF(D16:AE16,'別紙5-1記載用リスト'!$K$8)*'別紙5-1記載用リスト'!$T$8,COUNTIF(D16:AE16,'別紙5-1記載用リスト'!$K$9)*'別紙5-1記載用リスト'!$T$9,COUNTIF(D16:AE16,'別紙5-1記載用リスト'!$K$10)*'別紙5-1記載用リスト'!$T$10,COUNTIF(D16:AE16,'別紙5-1記載用リスト'!$K$11)*'別紙5-1記載用リスト'!$T$11,COUNTIF(D16:AE16,'別紙5-1記載用リスト'!$K$12)*'別紙5-1記載用リスト'!$T$12,COUNTIF(D16:AE16,'別紙5-1記載用リスト'!$K$13)*'別紙5-1記載用リスト'!$T$13,COUNTIF(D16:AE16,'別紙5-1記載用リスト'!$K$14)*'別紙5-1記載用リスト'!$T$14,COUNTIF(D16:AE16,'別紙5-1記載用リスト'!$K$15)*'別紙5-1記載用リスト'!$T$15,COUNTIF(D16:AE16,'別紙5-1記載用リスト'!$K$16)*'別紙5-1記載用リスト'!$T$16,COUNTIF(D16:AE16,'別紙5-1記載用リスト'!$K$17)*'別紙5-1記載用リスト'!$T$17,COUNTIF(D16:AE16,'別紙5-1記載用リスト'!$K$18)*'別紙5-1記載用リスト'!$T$18,COUNTIF(D16:AE16,'別紙5-1記載用リスト'!$K$19)*'別紙5-1記載用リスト'!$T$19,COUNTIF(D16:AE16,'別紙5-1記載用リスト'!$K$20)*'別紙5-1記載用リスト'!$T$20,COUNTIF(D16:AE16,'別紙5-1記載用リスト'!$K$21)*'別紙5-1記載用リスト'!$T$21,COUNTIF(D16:AE16,'別紙5-1記載用リスト'!$K$22)*'別紙5-1記載用リスト'!$T$22,COUNTIF(D16:AE16,'別紙5-1記載用リスト'!$K$23)*'別紙5-1記載用リスト'!$T$23,COUNTIF(D16:AE16,'別紙5-1記載用リスト'!$K$24)*'別紙5-1記載用リスト'!$T$24,COUNTIF(D16:AE16,'別紙5-1記載用リスト'!$K$25)*'別紙5-1記載用リスト'!$T$25,COUNTIF(D16:AE16,'別紙5-1記載用リスト'!$K$26)*'別紙5-1記載用リスト'!$T$26,COUNTIF(D16:AE16,'別紙5-1記載用リスト'!$K$27)*'別紙5-1記載用リスト'!$T$27,COUNTIF(D16:AE16,'別紙5-1記載用リスト'!$K$28)*'別紙5-1記載用リスト'!$T$28,COUNTIF(D16:AE16,'別紙5-1記載用リスト'!$K$29)*'別紙5-1記載用リスト'!$T$29,COUNTIF(D16:AE16,'別紙5-1記載用リスト'!$K$30)*'別紙5-1記載用リスト'!$T$30,COUNTIF(D16:AE16,'別紙5-1記載用リスト'!$K$31)*'別紙5-1記載用リスト'!$T$31,COUNTIF(D16:AE16,'別紙5-1記載用リスト'!$K$32)*'別紙5-1記載用リスト'!$T$32,COUNTIF(D16:AE16,'別紙5-1記載用リスト'!$K$33)*'別紙5-1記載用リスト'!$T$33,COUNTIF(D16:AE16,'別紙5-1記載用リスト'!$K$34)*'別紙5-1記載用リスト'!$T$34,COUNTIF(D16:AE16,'別紙5-1記載用リスト'!$K$35)*'別紙5-1記載用リスト'!$T$35,COUNTIF(D16:AE16,'別紙5-1記載用リスト'!$K$36)*'別紙5-1記載用リスト'!$T$36,COUNTIF(D16:AE16,'別紙5-1記載用リスト'!$K$37)*'別紙5-1記載用リスト'!$T$37,COUNTIF(D16:AE16,'別紙5-1記載用リスト'!$K$38)*'別紙5-1記載用リスト'!$T$38,COUNTIF(D16:AE16,'別紙5-1記載用リスト'!$K$39)*'別紙5-1記載用リスト'!$T$39,COUNTIF(D16:AE16,'別紙5-1記載用リスト'!$K$40)*'別紙5-1記載用リスト'!$T$40,COUNTIF(D16:AE16,'別紙5-1記載用リスト'!$K$41)*'別紙5-1記載用リスト'!$T$41,COUNTIF(D16:AE16,'別紙5-1記載用リスト'!$K$42)*'別紙5-1記載用リスト'!$T$42,COUNTIF(D16:AE16,'別紙5-1記載用リスト'!$K$43)*'別紙5-1記載用リスト'!$T$43))</f>
        <v/>
      </c>
      <c r="AG16" s="70" t="str">
        <f>IF(AF16="","",IF(AF16/4&gt;$AF$5,$AF$5,AF16/4))</f>
        <v/>
      </c>
      <c r="AH16" s="70" t="str">
        <f>IF(OR($AF$5="",AG16=""),"",IF(ROUNDDOWN(AG16/AF$5,2)&gt;1,1,ROUNDDOWN(AG16/AF$5,2)))</f>
        <v/>
      </c>
      <c r="AI16" s="71"/>
      <c r="AJ16" s="71"/>
      <c r="AK16" s="72"/>
    </row>
    <row r="17" spans="1:37" ht="24" customHeight="1">
      <c r="A17" s="73"/>
      <c r="B17" s="74"/>
      <c r="C17" s="75"/>
      <c r="D17" s="73"/>
      <c r="E17" s="74"/>
      <c r="F17" s="74"/>
      <c r="G17" s="74"/>
      <c r="H17" s="74"/>
      <c r="I17" s="74"/>
      <c r="J17" s="75"/>
      <c r="K17" s="73"/>
      <c r="L17" s="74"/>
      <c r="M17" s="74"/>
      <c r="N17" s="74"/>
      <c r="O17" s="74"/>
      <c r="P17" s="74"/>
      <c r="Q17" s="75"/>
      <c r="R17" s="73"/>
      <c r="S17" s="74"/>
      <c r="T17" s="74"/>
      <c r="U17" s="74"/>
      <c r="V17" s="74"/>
      <c r="W17" s="74"/>
      <c r="X17" s="75"/>
      <c r="Y17" s="310" t="s">
        <v>273</v>
      </c>
      <c r="Z17" s="311"/>
      <c r="AA17" s="312"/>
      <c r="AB17" s="310" t="s">
        <v>274</v>
      </c>
      <c r="AC17" s="311"/>
      <c r="AD17" s="311"/>
      <c r="AE17" s="312"/>
      <c r="AF17" s="173" t="s">
        <v>130</v>
      </c>
      <c r="AG17" s="70" t="str">
        <f>IF(COUNT(AG15:AG16)=0,"",ROUNDDOWN(SUM(AG15:AG16),2))</f>
        <v/>
      </c>
      <c r="AH17" s="70" t="str">
        <f>IF(AG17="","",ROUNDDOWN(AG17/$AF$5,1))</f>
        <v/>
      </c>
      <c r="AI17" s="74"/>
      <c r="AJ17" s="74"/>
      <c r="AK17" s="78"/>
    </row>
    <row r="18" spans="1:37" ht="24" customHeight="1">
      <c r="A18" s="65" t="s">
        <v>202</v>
      </c>
      <c r="B18" s="66"/>
      <c r="C18" s="67"/>
      <c r="D18" s="65"/>
      <c r="E18" s="66"/>
      <c r="F18" s="65"/>
      <c r="G18" s="65"/>
      <c r="H18" s="66"/>
      <c r="I18" s="65"/>
      <c r="J18" s="65"/>
      <c r="K18" s="65"/>
      <c r="L18" s="66"/>
      <c r="M18" s="65"/>
      <c r="N18" s="65"/>
      <c r="O18" s="66"/>
      <c r="P18" s="65"/>
      <c r="Q18" s="65"/>
      <c r="R18" s="65"/>
      <c r="S18" s="66"/>
      <c r="T18" s="65"/>
      <c r="U18" s="65"/>
      <c r="V18" s="66"/>
      <c r="W18" s="65"/>
      <c r="X18" s="65"/>
      <c r="Y18" s="65"/>
      <c r="Z18" s="66"/>
      <c r="AA18" s="65"/>
      <c r="AB18" s="65"/>
      <c r="AC18" s="66"/>
      <c r="AD18" s="65"/>
      <c r="AE18" s="65"/>
      <c r="AF18" s="69" t="str">
        <f>IF(COUNTA(D18:AE18)=0,"",SUM(COUNTIF(D18:AE18,'別紙5-1記載用リスト'!$K$4)*'別紙5-1記載用リスト'!$T$4,COUNTIF(D18:AE18,'別紙5-1記載用リスト'!$K$5)*'別紙5-1記載用リスト'!$T$5,COUNTIF(D18:AE18,'別紙5-1記載用リスト'!$K$6)*'別紙5-1記載用リスト'!$T$6,COUNTIF(D18:AE18,'別紙5-1記載用リスト'!$K$7)*'別紙5-1記載用リスト'!$T$7,COUNTIF(D18:AE18,'別紙5-1記載用リスト'!$K$8)*'別紙5-1記載用リスト'!$T$8,COUNTIF(D18:AE18,'別紙5-1記載用リスト'!$K$9)*'別紙5-1記載用リスト'!$T$9,COUNTIF(D18:AE18,'別紙5-1記載用リスト'!$K$10)*'別紙5-1記載用リスト'!$T$10,COUNTIF(D18:AE18,'別紙5-1記載用リスト'!$K$11)*'別紙5-1記載用リスト'!$T$11,COUNTIF(D18:AE18,'別紙5-1記載用リスト'!$K$12)*'別紙5-1記載用リスト'!$T$12,COUNTIF(D18:AE18,'別紙5-1記載用リスト'!$K$13)*'別紙5-1記載用リスト'!$T$13,COUNTIF(D18:AE18,'別紙5-1記載用リスト'!$K$14)*'別紙5-1記載用リスト'!$T$14,COUNTIF(D18:AE18,'別紙5-1記載用リスト'!$K$15)*'別紙5-1記載用リスト'!$T$15,COUNTIF(D18:AE18,'別紙5-1記載用リスト'!$K$16)*'別紙5-1記載用リスト'!$T$16,COUNTIF(D18:AE18,'別紙5-1記載用リスト'!$K$17)*'別紙5-1記載用リスト'!$T$17,COUNTIF(D18:AE18,'別紙5-1記載用リスト'!$K$18)*'別紙5-1記載用リスト'!$T$18,COUNTIF(D18:AE18,'別紙5-1記載用リスト'!$K$19)*'別紙5-1記載用リスト'!$T$19,COUNTIF(D18:AE18,'別紙5-1記載用リスト'!$K$20)*'別紙5-1記載用リスト'!$T$20,COUNTIF(D18:AE18,'別紙5-1記載用リスト'!$K$21)*'別紙5-1記載用リスト'!$T$21,COUNTIF(D18:AE18,'別紙5-1記載用リスト'!$K$22)*'別紙5-1記載用リスト'!$T$22,COUNTIF(D18:AE18,'別紙5-1記載用リスト'!$K$23)*'別紙5-1記載用リスト'!$T$23,COUNTIF(D18:AE18,'別紙5-1記載用リスト'!$K$24)*'別紙5-1記載用リスト'!$T$24,COUNTIF(D18:AE18,'別紙5-1記載用リスト'!$K$25)*'別紙5-1記載用リスト'!$T$25,COUNTIF(D18:AE18,'別紙5-1記載用リスト'!$K$26)*'別紙5-1記載用リスト'!$T$26,COUNTIF(D18:AE18,'別紙5-1記載用リスト'!$K$27)*'別紙5-1記載用リスト'!$T$27,COUNTIF(D18:AE18,'別紙5-1記載用リスト'!$K$28)*'別紙5-1記載用リスト'!$T$28,COUNTIF(D18:AE18,'別紙5-1記載用リスト'!$K$29)*'別紙5-1記載用リスト'!$T$29,COUNTIF(D18:AE18,'別紙5-1記載用リスト'!$K$30)*'別紙5-1記載用リスト'!$T$30,COUNTIF(D18:AE18,'別紙5-1記載用リスト'!$K$31)*'別紙5-1記載用リスト'!$T$31,COUNTIF(D18:AE18,'別紙5-1記載用リスト'!$K$32)*'別紙5-1記載用リスト'!$T$32,COUNTIF(D18:AE18,'別紙5-1記載用リスト'!$K$33)*'別紙5-1記載用リスト'!$T$33,COUNTIF(D18:AE18,'別紙5-1記載用リスト'!$K$34)*'別紙5-1記載用リスト'!$T$34,COUNTIF(D18:AE18,'別紙5-1記載用リスト'!$K$35)*'別紙5-1記載用リスト'!$T$35,COUNTIF(D18:AE18,'別紙5-1記載用リスト'!$K$36)*'別紙5-1記載用リスト'!$T$36,COUNTIF(D18:AE18,'別紙5-1記載用リスト'!$K$37)*'別紙5-1記載用リスト'!$T$37,COUNTIF(D18:AE18,'別紙5-1記載用リスト'!$K$38)*'別紙5-1記載用リスト'!$T$38,COUNTIF(D18:AE18,'別紙5-1記載用リスト'!$K$39)*'別紙5-1記載用リスト'!$T$39,COUNTIF(D18:AE18,'別紙5-1記載用リスト'!$K$40)*'別紙5-1記載用リスト'!$T$40,COUNTIF(D18:AE18,'別紙5-1記載用リスト'!$K$41)*'別紙5-1記載用リスト'!$T$41,COUNTIF(D18:AE18,'別紙5-1記載用リスト'!$K$42)*'別紙5-1記載用リスト'!$T$42,COUNTIF(D18:AE18,'別紙5-1記載用リスト'!$K$43)*'別紙5-1記載用リスト'!$T$43))</f>
        <v/>
      </c>
      <c r="AG18" s="70" t="str">
        <f>IF(AF18="","",IF(AF18/4&gt;$AF$5,$AF$5,AF18/4))</f>
        <v/>
      </c>
      <c r="AH18" s="70" t="str">
        <f>IF(OR($AF$5="",AG18=""),"",IF(ROUNDDOWN(AG18/AF$5,2)&gt;1,1,ROUNDDOWN(AG18/AF$5,2)))</f>
        <v/>
      </c>
      <c r="AI18" s="71"/>
      <c r="AJ18" s="71"/>
      <c r="AK18" s="72"/>
    </row>
    <row r="19" spans="1:37" ht="24" customHeight="1">
      <c r="A19" s="65" t="s">
        <v>202</v>
      </c>
      <c r="B19" s="66"/>
      <c r="C19" s="67"/>
      <c r="D19" s="65"/>
      <c r="E19" s="66"/>
      <c r="F19" s="66"/>
      <c r="G19" s="66"/>
      <c r="H19" s="66"/>
      <c r="I19" s="66"/>
      <c r="J19" s="68"/>
      <c r="K19" s="65"/>
      <c r="L19" s="66"/>
      <c r="M19" s="66"/>
      <c r="N19" s="66"/>
      <c r="O19" s="66"/>
      <c r="P19" s="66"/>
      <c r="Q19" s="68"/>
      <c r="R19" s="65"/>
      <c r="S19" s="66"/>
      <c r="T19" s="66"/>
      <c r="U19" s="66"/>
      <c r="V19" s="66"/>
      <c r="W19" s="66"/>
      <c r="X19" s="68"/>
      <c r="Y19" s="65"/>
      <c r="Z19" s="66"/>
      <c r="AA19" s="66"/>
      <c r="AB19" s="66"/>
      <c r="AC19" s="66"/>
      <c r="AD19" s="66"/>
      <c r="AE19" s="68"/>
      <c r="AF19" s="69" t="str">
        <f>IF(COUNTA(D19:AE19)=0,"",SUM(COUNTIF(D19:AE19,'別紙5-1記載用リスト'!$K$4)*'別紙5-1記載用リスト'!$T$4,COUNTIF(D19:AE19,'別紙5-1記載用リスト'!$K$5)*'別紙5-1記載用リスト'!$T$5,COUNTIF(D19:AE19,'別紙5-1記載用リスト'!$K$6)*'別紙5-1記載用リスト'!$T$6,COUNTIF(D19:AE19,'別紙5-1記載用リスト'!$K$7)*'別紙5-1記載用リスト'!$T$7,COUNTIF(D19:AE19,'別紙5-1記載用リスト'!$K$8)*'別紙5-1記載用リスト'!$T$8,COUNTIF(D19:AE19,'別紙5-1記載用リスト'!$K$9)*'別紙5-1記載用リスト'!$T$9,COUNTIF(D19:AE19,'別紙5-1記載用リスト'!$K$10)*'別紙5-1記載用リスト'!$T$10,COUNTIF(D19:AE19,'別紙5-1記載用リスト'!$K$11)*'別紙5-1記載用リスト'!$T$11,COUNTIF(D19:AE19,'別紙5-1記載用リスト'!$K$12)*'別紙5-1記載用リスト'!$T$12,COUNTIF(D19:AE19,'別紙5-1記載用リスト'!$K$13)*'別紙5-1記載用リスト'!$T$13,COUNTIF(D19:AE19,'別紙5-1記載用リスト'!$K$14)*'別紙5-1記載用リスト'!$T$14,COUNTIF(D19:AE19,'別紙5-1記載用リスト'!$K$15)*'別紙5-1記載用リスト'!$T$15,COUNTIF(D19:AE19,'別紙5-1記載用リスト'!$K$16)*'別紙5-1記載用リスト'!$T$16,COUNTIF(D19:AE19,'別紙5-1記載用リスト'!$K$17)*'別紙5-1記載用リスト'!$T$17,COUNTIF(D19:AE19,'別紙5-1記載用リスト'!$K$18)*'別紙5-1記載用リスト'!$T$18,COUNTIF(D19:AE19,'別紙5-1記載用リスト'!$K$19)*'別紙5-1記載用リスト'!$T$19,COUNTIF(D19:AE19,'別紙5-1記載用リスト'!$K$20)*'別紙5-1記載用リスト'!$T$20,COUNTIF(D19:AE19,'別紙5-1記載用リスト'!$K$21)*'別紙5-1記載用リスト'!$T$21,COUNTIF(D19:AE19,'別紙5-1記載用リスト'!$K$22)*'別紙5-1記載用リスト'!$T$22,COUNTIF(D19:AE19,'別紙5-1記載用リスト'!$K$23)*'別紙5-1記載用リスト'!$T$23,COUNTIF(D19:AE19,'別紙5-1記載用リスト'!$K$24)*'別紙5-1記載用リスト'!$T$24,COUNTIF(D19:AE19,'別紙5-1記載用リスト'!$K$25)*'別紙5-1記載用リスト'!$T$25,COUNTIF(D19:AE19,'別紙5-1記載用リスト'!$K$26)*'別紙5-1記載用リスト'!$T$26,COUNTIF(D19:AE19,'別紙5-1記載用リスト'!$K$27)*'別紙5-1記載用リスト'!$T$27,COUNTIF(D19:AE19,'別紙5-1記載用リスト'!$K$28)*'別紙5-1記載用リスト'!$T$28,COUNTIF(D19:AE19,'別紙5-1記載用リスト'!$K$29)*'別紙5-1記載用リスト'!$T$29,COUNTIF(D19:AE19,'別紙5-1記載用リスト'!$K$30)*'別紙5-1記載用リスト'!$T$30,COUNTIF(D19:AE19,'別紙5-1記載用リスト'!$K$31)*'別紙5-1記載用リスト'!$T$31,COUNTIF(D19:AE19,'別紙5-1記載用リスト'!$K$32)*'別紙5-1記載用リスト'!$T$32,COUNTIF(D19:AE19,'別紙5-1記載用リスト'!$K$33)*'別紙5-1記載用リスト'!$T$33,COUNTIF(D19:AE19,'別紙5-1記載用リスト'!$K$34)*'別紙5-1記載用リスト'!$T$34,COUNTIF(D19:AE19,'別紙5-1記載用リスト'!$K$35)*'別紙5-1記載用リスト'!$T$35,COUNTIF(D19:AE19,'別紙5-1記載用リスト'!$K$36)*'別紙5-1記載用リスト'!$T$36,COUNTIF(D19:AE19,'別紙5-1記載用リスト'!$K$37)*'別紙5-1記載用リスト'!$T$37,COUNTIF(D19:AE19,'別紙5-1記載用リスト'!$K$38)*'別紙5-1記載用リスト'!$T$38,COUNTIF(D19:AE19,'別紙5-1記載用リスト'!$K$39)*'別紙5-1記載用リスト'!$T$39,COUNTIF(D19:AE19,'別紙5-1記載用リスト'!$K$40)*'別紙5-1記載用リスト'!$T$40,COUNTIF(D19:AE19,'別紙5-1記載用リスト'!$K$41)*'別紙5-1記載用リスト'!$T$41,COUNTIF(D19:AE19,'別紙5-1記載用リスト'!$K$42)*'別紙5-1記載用リスト'!$T$42,COUNTIF(D19:AE19,'別紙5-1記載用リスト'!$K$43)*'別紙5-1記載用リスト'!$T$43))</f>
        <v/>
      </c>
      <c r="AG19" s="70" t="str">
        <f>IF(AF19="","",IF(AF19/4&gt;$AF$5,$AF$5,AF19/4))</f>
        <v/>
      </c>
      <c r="AH19" s="70" t="str">
        <f>IF(OR($AF$5="",AG19=""),"",IF(ROUNDDOWN(AG19/AF$5,2)&gt;1,1,ROUNDDOWN(AG19/AF$5,2)))</f>
        <v/>
      </c>
      <c r="AI19" s="71"/>
      <c r="AJ19" s="71"/>
      <c r="AK19" s="72"/>
    </row>
    <row r="20" spans="1:37" ht="24" customHeight="1">
      <c r="A20" s="65" t="s">
        <v>202</v>
      </c>
      <c r="B20" s="66"/>
      <c r="C20" s="67"/>
      <c r="D20" s="65"/>
      <c r="E20" s="65"/>
      <c r="F20" s="66"/>
      <c r="G20" s="65"/>
      <c r="H20" s="66"/>
      <c r="I20" s="65"/>
      <c r="J20" s="65"/>
      <c r="K20" s="65"/>
      <c r="L20" s="65"/>
      <c r="M20" s="66"/>
      <c r="N20" s="65"/>
      <c r="O20" s="66"/>
      <c r="P20" s="65"/>
      <c r="Q20" s="65"/>
      <c r="R20" s="65"/>
      <c r="S20" s="65"/>
      <c r="T20" s="66"/>
      <c r="U20" s="65"/>
      <c r="V20" s="66"/>
      <c r="W20" s="65"/>
      <c r="X20" s="65"/>
      <c r="Y20" s="65"/>
      <c r="Z20" s="65"/>
      <c r="AA20" s="66"/>
      <c r="AB20" s="65"/>
      <c r="AC20" s="66"/>
      <c r="AD20" s="65"/>
      <c r="AE20" s="65"/>
      <c r="AF20" s="69" t="str">
        <f>IF(COUNTA(D20:AE20)=0,"",SUM(COUNTIF(D20:AE20,'別紙5-1記載用リスト'!$K$4)*'別紙5-1記載用リスト'!$T$4,COUNTIF(D20:AE20,'別紙5-1記載用リスト'!$K$5)*'別紙5-1記載用リスト'!$T$5,COUNTIF(D20:AE20,'別紙5-1記載用リスト'!$K$6)*'別紙5-1記載用リスト'!$T$6,COUNTIF(D20:AE20,'別紙5-1記載用リスト'!$K$7)*'別紙5-1記載用リスト'!$T$7,COUNTIF(D20:AE20,'別紙5-1記載用リスト'!$K$8)*'別紙5-1記載用リスト'!$T$8,COUNTIF(D20:AE20,'別紙5-1記載用リスト'!$K$9)*'別紙5-1記載用リスト'!$T$9,COUNTIF(D20:AE20,'別紙5-1記載用リスト'!$K$10)*'別紙5-1記載用リスト'!$T$10,COUNTIF(D20:AE20,'別紙5-1記載用リスト'!$K$11)*'別紙5-1記載用リスト'!$T$11,COUNTIF(D20:AE20,'別紙5-1記載用リスト'!$K$12)*'別紙5-1記載用リスト'!$T$12,COUNTIF(D20:AE20,'別紙5-1記載用リスト'!$K$13)*'別紙5-1記載用リスト'!$T$13,COUNTIF(D20:AE20,'別紙5-1記載用リスト'!$K$14)*'別紙5-1記載用リスト'!$T$14,COUNTIF(D20:AE20,'別紙5-1記載用リスト'!$K$15)*'別紙5-1記載用リスト'!$T$15,COUNTIF(D20:AE20,'別紙5-1記載用リスト'!$K$16)*'別紙5-1記載用リスト'!$T$16,COUNTIF(D20:AE20,'別紙5-1記載用リスト'!$K$17)*'別紙5-1記載用リスト'!$T$17,COUNTIF(D20:AE20,'別紙5-1記載用リスト'!$K$18)*'別紙5-1記載用リスト'!$T$18,COUNTIF(D20:AE20,'別紙5-1記載用リスト'!$K$19)*'別紙5-1記載用リスト'!$T$19,COUNTIF(D20:AE20,'別紙5-1記載用リスト'!$K$20)*'別紙5-1記載用リスト'!$T$20,COUNTIF(D20:AE20,'別紙5-1記載用リスト'!$K$21)*'別紙5-1記載用リスト'!$T$21,COUNTIF(D20:AE20,'別紙5-1記載用リスト'!$K$22)*'別紙5-1記載用リスト'!$T$22,COUNTIF(D20:AE20,'別紙5-1記載用リスト'!$K$23)*'別紙5-1記載用リスト'!$T$23,COUNTIF(D20:AE20,'別紙5-1記載用リスト'!$K$24)*'別紙5-1記載用リスト'!$T$24,COUNTIF(D20:AE20,'別紙5-1記載用リスト'!$K$25)*'別紙5-1記載用リスト'!$T$25,COUNTIF(D20:AE20,'別紙5-1記載用リスト'!$K$26)*'別紙5-1記載用リスト'!$T$26,COUNTIF(D20:AE20,'別紙5-1記載用リスト'!$K$27)*'別紙5-1記載用リスト'!$T$27,COUNTIF(D20:AE20,'別紙5-1記載用リスト'!$K$28)*'別紙5-1記載用リスト'!$T$28,COUNTIF(D20:AE20,'別紙5-1記載用リスト'!$K$29)*'別紙5-1記載用リスト'!$T$29,COUNTIF(D20:AE20,'別紙5-1記載用リスト'!$K$30)*'別紙5-1記載用リスト'!$T$30,COUNTIF(D20:AE20,'別紙5-1記載用リスト'!$K$31)*'別紙5-1記載用リスト'!$T$31,COUNTIF(D20:AE20,'別紙5-1記載用リスト'!$K$32)*'別紙5-1記載用リスト'!$T$32,COUNTIF(D20:AE20,'別紙5-1記載用リスト'!$K$33)*'別紙5-1記載用リスト'!$T$33,COUNTIF(D20:AE20,'別紙5-1記載用リスト'!$K$34)*'別紙5-1記載用リスト'!$T$34,COUNTIF(D20:AE20,'別紙5-1記載用リスト'!$K$35)*'別紙5-1記載用リスト'!$T$35,COUNTIF(D20:AE20,'別紙5-1記載用リスト'!$K$36)*'別紙5-1記載用リスト'!$T$36,COUNTIF(D20:AE20,'別紙5-1記載用リスト'!$K$37)*'別紙5-1記載用リスト'!$T$37,COUNTIF(D20:AE20,'別紙5-1記載用リスト'!$K$38)*'別紙5-1記載用リスト'!$T$38,COUNTIF(D20:AE20,'別紙5-1記載用リスト'!$K$39)*'別紙5-1記載用リスト'!$T$39,COUNTIF(D20:AE20,'別紙5-1記載用リスト'!$K$40)*'別紙5-1記載用リスト'!$T$40,COUNTIF(D20:AE20,'別紙5-1記載用リスト'!$K$41)*'別紙5-1記載用リスト'!$T$41,COUNTIF(D20:AE20,'別紙5-1記載用リスト'!$K$42)*'別紙5-1記載用リスト'!$T$42,COUNTIF(D20:AE20,'別紙5-1記載用リスト'!$K$43)*'別紙5-1記載用リスト'!$T$43))</f>
        <v/>
      </c>
      <c r="AG20" s="70" t="str">
        <f>IF(AF20="","",IF(AF20/4&gt;$AF$5,$AF$5,AF20/4))</f>
        <v/>
      </c>
      <c r="AH20" s="70" t="str">
        <f>IF(OR($AF$5="",AG20=""),"",IF(ROUNDDOWN(AG20/AF$5,2)&gt;1,1,ROUNDDOWN(AG20/AF$5,2)))</f>
        <v/>
      </c>
      <c r="AI20" s="71"/>
      <c r="AJ20" s="71"/>
      <c r="AK20" s="72"/>
    </row>
    <row r="21" spans="1:37" ht="24" customHeight="1">
      <c r="A21" s="65"/>
      <c r="B21" s="66"/>
      <c r="C21" s="67"/>
      <c r="D21" s="65"/>
      <c r="E21" s="66"/>
      <c r="F21" s="66"/>
      <c r="G21" s="66"/>
      <c r="H21" s="66"/>
      <c r="I21" s="66"/>
      <c r="J21" s="68"/>
      <c r="K21" s="65"/>
      <c r="L21" s="66"/>
      <c r="M21" s="66"/>
      <c r="N21" s="66"/>
      <c r="O21" s="66"/>
      <c r="P21" s="66"/>
      <c r="Q21" s="68"/>
      <c r="R21" s="65"/>
      <c r="S21" s="66"/>
      <c r="T21" s="66"/>
      <c r="U21" s="66"/>
      <c r="V21" s="66"/>
      <c r="W21" s="66"/>
      <c r="X21" s="68"/>
      <c r="Y21" s="65"/>
      <c r="Z21" s="66"/>
      <c r="AA21" s="66"/>
      <c r="AB21" s="66"/>
      <c r="AC21" s="66"/>
      <c r="AD21" s="66"/>
      <c r="AE21" s="68"/>
      <c r="AF21" s="69" t="str">
        <f>IF(COUNTA(D21:AE21)=0,"",SUM(COUNTIF(D21:AE21,'別紙5-1記載用リスト'!$K$4)*'別紙5-1記載用リスト'!$T$4,COUNTIF(D21:AE21,'別紙5-1記載用リスト'!$K$5)*'別紙5-1記載用リスト'!$T$5,COUNTIF(D21:AE21,'別紙5-1記載用リスト'!$K$6)*'別紙5-1記載用リスト'!$T$6,COUNTIF(D21:AE21,'別紙5-1記載用リスト'!$K$7)*'別紙5-1記載用リスト'!$T$7,COUNTIF(D21:AE21,'別紙5-1記載用リスト'!$K$8)*'別紙5-1記載用リスト'!$T$8,COUNTIF(D21:AE21,'別紙5-1記載用リスト'!$K$9)*'別紙5-1記載用リスト'!$T$9,COUNTIF(D21:AE21,'別紙5-1記載用リスト'!$K$10)*'別紙5-1記載用リスト'!$T$10,COUNTIF(D21:AE21,'別紙5-1記載用リスト'!$K$11)*'別紙5-1記載用リスト'!$T$11,COUNTIF(D21:AE21,'別紙5-1記載用リスト'!$K$12)*'別紙5-1記載用リスト'!$T$12,COUNTIF(D21:AE21,'別紙5-1記載用リスト'!$K$13)*'別紙5-1記載用リスト'!$T$13,COUNTIF(D21:AE21,'別紙5-1記載用リスト'!$K$14)*'別紙5-1記載用リスト'!$T$14,COUNTIF(D21:AE21,'別紙5-1記載用リスト'!$K$15)*'別紙5-1記載用リスト'!$T$15,COUNTIF(D21:AE21,'別紙5-1記載用リスト'!$K$16)*'別紙5-1記載用リスト'!$T$16,COUNTIF(D21:AE21,'別紙5-1記載用リスト'!$K$17)*'別紙5-1記載用リスト'!$T$17,COUNTIF(D21:AE21,'別紙5-1記載用リスト'!$K$18)*'別紙5-1記載用リスト'!$T$18,COUNTIF(D21:AE21,'別紙5-1記載用リスト'!$K$19)*'別紙5-1記載用リスト'!$T$19,COUNTIF(D21:AE21,'別紙5-1記載用リスト'!$K$20)*'別紙5-1記載用リスト'!$T$20,COUNTIF(D21:AE21,'別紙5-1記載用リスト'!$K$21)*'別紙5-1記載用リスト'!$T$21,COUNTIF(D21:AE21,'別紙5-1記載用リスト'!$K$22)*'別紙5-1記載用リスト'!$T$22,COUNTIF(D21:AE21,'別紙5-1記載用リスト'!$K$23)*'別紙5-1記載用リスト'!$T$23,COUNTIF(D21:AE21,'別紙5-1記載用リスト'!$K$24)*'別紙5-1記載用リスト'!$T$24,COUNTIF(D21:AE21,'別紙5-1記載用リスト'!$K$25)*'別紙5-1記載用リスト'!$T$25,COUNTIF(D21:AE21,'別紙5-1記載用リスト'!$K$26)*'別紙5-1記載用リスト'!$T$26,COUNTIF(D21:AE21,'別紙5-1記載用リスト'!$K$27)*'別紙5-1記載用リスト'!$T$27,COUNTIF(D21:AE21,'別紙5-1記載用リスト'!$K$28)*'別紙5-1記載用リスト'!$T$28,COUNTIF(D21:AE21,'別紙5-1記載用リスト'!$K$29)*'別紙5-1記載用リスト'!$T$29,COUNTIF(D21:AE21,'別紙5-1記載用リスト'!$K$30)*'別紙5-1記載用リスト'!$T$30,COUNTIF(D21:AE21,'別紙5-1記載用リスト'!$K$31)*'別紙5-1記載用リスト'!$T$31,COUNTIF(D21:AE21,'別紙5-1記載用リスト'!$K$32)*'別紙5-1記載用リスト'!$T$32,COUNTIF(D21:AE21,'別紙5-1記載用リスト'!$K$33)*'別紙5-1記載用リスト'!$T$33,COUNTIF(D21:AE21,'別紙5-1記載用リスト'!$K$34)*'別紙5-1記載用リスト'!$T$34,COUNTIF(D21:AE21,'別紙5-1記載用リスト'!$K$35)*'別紙5-1記載用リスト'!$T$35,COUNTIF(D21:AE21,'別紙5-1記載用リスト'!$K$36)*'別紙5-1記載用リスト'!$T$36,COUNTIF(D21:AE21,'別紙5-1記載用リスト'!$K$37)*'別紙5-1記載用リスト'!$T$37,COUNTIF(D21:AE21,'別紙5-1記載用リスト'!$K$38)*'別紙5-1記載用リスト'!$T$38,COUNTIF(D21:AE21,'別紙5-1記載用リスト'!$K$39)*'別紙5-1記載用リスト'!$T$39,COUNTIF(D21:AE21,'別紙5-1記載用リスト'!$K$40)*'別紙5-1記載用リスト'!$T$40,COUNTIF(D21:AE21,'別紙5-1記載用リスト'!$K$41)*'別紙5-1記載用リスト'!$T$41,COUNTIF(D21:AE21,'別紙5-1記載用リスト'!$K$42)*'別紙5-1記載用リスト'!$T$42,COUNTIF(D21:AE21,'別紙5-1記載用リスト'!$K$43)*'別紙5-1記載用リスト'!$T$43))</f>
        <v/>
      </c>
      <c r="AG21" s="70" t="str">
        <f>IF(AF21="","",IF(AF21/4&gt;$AF$5,$AF$5,AF21/4))</f>
        <v/>
      </c>
      <c r="AH21" s="70" t="str">
        <f>IF(OR($AF$5="",AG21=""),"",IF(ROUNDDOWN(AG21/AF$5,2)&gt;1,1,ROUNDDOWN(AG21/AF$5,2)))</f>
        <v/>
      </c>
      <c r="AI21" s="71"/>
      <c r="AJ21" s="71"/>
      <c r="AK21" s="72"/>
    </row>
    <row r="22" spans="1:37" ht="24" customHeight="1">
      <c r="A22" s="73"/>
      <c r="B22" s="74"/>
      <c r="C22" s="75"/>
      <c r="D22" s="73"/>
      <c r="E22" s="74"/>
      <c r="F22" s="74"/>
      <c r="G22" s="74"/>
      <c r="H22" s="74"/>
      <c r="I22" s="74"/>
      <c r="J22" s="75"/>
      <c r="K22" s="73"/>
      <c r="L22" s="74"/>
      <c r="M22" s="74"/>
      <c r="N22" s="74"/>
      <c r="O22" s="74"/>
      <c r="P22" s="74"/>
      <c r="Q22" s="75"/>
      <c r="R22" s="73"/>
      <c r="S22" s="74"/>
      <c r="T22" s="74"/>
      <c r="U22" s="74"/>
      <c r="V22" s="74"/>
      <c r="W22" s="74"/>
      <c r="X22" s="75"/>
      <c r="Y22" s="310" t="s">
        <v>129</v>
      </c>
      <c r="Z22" s="311"/>
      <c r="AA22" s="312"/>
      <c r="AB22" s="310" t="str">
        <f>IF(COUNTA(A18:A21)=0,"",IF(COUNTIF(A18:A21,A18)=COUNTA(A18:A21),A18,"その他"))</f>
        <v>世話人</v>
      </c>
      <c r="AC22" s="311"/>
      <c r="AD22" s="311"/>
      <c r="AE22" s="312"/>
      <c r="AF22" s="173" t="s">
        <v>130</v>
      </c>
      <c r="AG22" s="70" t="str">
        <f>IF(COUNT(AG18:AG21)=0,"",ROUNDDOWN(SUM(AG18:AG21),2))</f>
        <v/>
      </c>
      <c r="AH22" s="70" t="str">
        <f>IF(AG22="","",ROUNDDOWN(AG22/$AF$5,1))</f>
        <v/>
      </c>
      <c r="AI22" s="74"/>
      <c r="AJ22" s="74"/>
      <c r="AK22" s="78"/>
    </row>
    <row r="23" spans="1:37" ht="24" customHeight="1">
      <c r="A23" s="65" t="s">
        <v>192</v>
      </c>
      <c r="B23" s="66"/>
      <c r="C23" s="67"/>
      <c r="D23" s="65"/>
      <c r="E23" s="66"/>
      <c r="F23" s="66"/>
      <c r="G23" s="66"/>
      <c r="H23" s="66"/>
      <c r="I23" s="66"/>
      <c r="J23" s="68"/>
      <c r="K23" s="65"/>
      <c r="L23" s="66"/>
      <c r="M23" s="66"/>
      <c r="N23" s="66"/>
      <c r="O23" s="66"/>
      <c r="P23" s="66"/>
      <c r="Q23" s="68"/>
      <c r="R23" s="65"/>
      <c r="S23" s="66"/>
      <c r="T23" s="66"/>
      <c r="U23" s="66"/>
      <c r="V23" s="66"/>
      <c r="W23" s="66"/>
      <c r="X23" s="68"/>
      <c r="Y23" s="65"/>
      <c r="Z23" s="66"/>
      <c r="AA23" s="66"/>
      <c r="AB23" s="66"/>
      <c r="AC23" s="66"/>
      <c r="AD23" s="66"/>
      <c r="AE23" s="68"/>
      <c r="AF23" s="69" t="str">
        <f>IF(COUNTA(D23:AE23)=0,"",SUM(COUNTIF(D23:AE23,'別紙5-1記載用リスト'!$K$4)*'別紙5-1記載用リスト'!$T$4,COUNTIF(D23:AE23,'別紙5-1記載用リスト'!$K$5)*'別紙5-1記載用リスト'!$T$5,COUNTIF(D23:AE23,'別紙5-1記載用リスト'!$K$6)*'別紙5-1記載用リスト'!$T$6,COUNTIF(D23:AE23,'別紙5-1記載用リスト'!$K$7)*'別紙5-1記載用リスト'!$T$7,COUNTIF(D23:AE23,'別紙5-1記載用リスト'!$K$8)*'別紙5-1記載用リスト'!$T$8,COUNTIF(D23:AE23,'別紙5-1記載用リスト'!$K$9)*'別紙5-1記載用リスト'!$T$9,COUNTIF(D23:AE23,'別紙5-1記載用リスト'!$K$10)*'別紙5-1記載用リスト'!$T$10,COUNTIF(D23:AE23,'別紙5-1記載用リスト'!$K$11)*'別紙5-1記載用リスト'!$T$11,COUNTIF(D23:AE23,'別紙5-1記載用リスト'!$K$12)*'別紙5-1記載用リスト'!$T$12,COUNTIF(D23:AE23,'別紙5-1記載用リスト'!$K$13)*'別紙5-1記載用リスト'!$T$13,COUNTIF(D23:AE23,'別紙5-1記載用リスト'!$K$14)*'別紙5-1記載用リスト'!$T$14,COUNTIF(D23:AE23,'別紙5-1記載用リスト'!$K$15)*'別紙5-1記載用リスト'!$T$15,COUNTIF(D23:AE23,'別紙5-1記載用リスト'!$K$16)*'別紙5-1記載用リスト'!$T$16,COUNTIF(D23:AE23,'別紙5-1記載用リスト'!$K$17)*'別紙5-1記載用リスト'!$T$17,COUNTIF(D23:AE23,'別紙5-1記載用リスト'!$K$18)*'別紙5-1記載用リスト'!$T$18,COUNTIF(D23:AE23,'別紙5-1記載用リスト'!$K$19)*'別紙5-1記載用リスト'!$T$19,COUNTIF(D23:AE23,'別紙5-1記載用リスト'!$K$20)*'別紙5-1記載用リスト'!$T$20,COUNTIF(D23:AE23,'別紙5-1記載用リスト'!$K$21)*'別紙5-1記載用リスト'!$T$21,COUNTIF(D23:AE23,'別紙5-1記載用リスト'!$K$22)*'別紙5-1記載用リスト'!$T$22,COUNTIF(D23:AE23,'別紙5-1記載用リスト'!$K$23)*'別紙5-1記載用リスト'!$T$23,COUNTIF(D23:AE23,'別紙5-1記載用リスト'!$K$24)*'別紙5-1記載用リスト'!$T$24,COUNTIF(D23:AE23,'別紙5-1記載用リスト'!$K$25)*'別紙5-1記載用リスト'!$T$25,COUNTIF(D23:AE23,'別紙5-1記載用リスト'!$K$26)*'別紙5-1記載用リスト'!$T$26,COUNTIF(D23:AE23,'別紙5-1記載用リスト'!$K$27)*'別紙5-1記載用リスト'!$T$27,COUNTIF(D23:AE23,'別紙5-1記載用リスト'!$K$28)*'別紙5-1記載用リスト'!$T$28,COUNTIF(D23:AE23,'別紙5-1記載用リスト'!$K$29)*'別紙5-1記載用リスト'!$T$29,COUNTIF(D23:AE23,'別紙5-1記載用リスト'!$K$30)*'別紙5-1記載用リスト'!$T$30,COUNTIF(D23:AE23,'別紙5-1記載用リスト'!$K$31)*'別紙5-1記載用リスト'!$T$31,COUNTIF(D23:AE23,'別紙5-1記載用リスト'!$K$32)*'別紙5-1記載用リスト'!$T$32,COUNTIF(D23:AE23,'別紙5-1記載用リスト'!$K$33)*'別紙5-1記載用リスト'!$T$33,COUNTIF(D23:AE23,'別紙5-1記載用リスト'!$K$34)*'別紙5-1記載用リスト'!$T$34,COUNTIF(D23:AE23,'別紙5-1記載用リスト'!$K$35)*'別紙5-1記載用リスト'!$T$35,COUNTIF(D23:AE23,'別紙5-1記載用リスト'!$K$36)*'別紙5-1記載用リスト'!$T$36,COUNTIF(D23:AE23,'別紙5-1記載用リスト'!$K$37)*'別紙5-1記載用リスト'!$T$37,COUNTIF(D23:AE23,'別紙5-1記載用リスト'!$K$38)*'別紙5-1記載用リスト'!$T$38,COUNTIF(D23:AE23,'別紙5-1記載用リスト'!$K$39)*'別紙5-1記載用リスト'!$T$39,COUNTIF(D23:AE23,'別紙5-1記載用リスト'!$K$40)*'別紙5-1記載用リスト'!$T$40,COUNTIF(D23:AE23,'別紙5-1記載用リスト'!$K$41)*'別紙5-1記載用リスト'!$T$41,COUNTIF(D23:AE23,'別紙5-1記載用リスト'!$K$42)*'別紙5-1記載用リスト'!$T$42,COUNTIF(D23:AE23,'別紙5-1記載用リスト'!$K$43)*'別紙5-1記載用リスト'!$T$43))</f>
        <v/>
      </c>
      <c r="AG23" s="70" t="str">
        <f>IF(AF23="","",IF(AF23/4&gt;$AF$5,$AF$5,AF23/4))</f>
        <v/>
      </c>
      <c r="AH23" s="70" t="str">
        <f>IF(OR($AF$5="",AG23=""),"",IF(ROUNDDOWN(AG23/AF$5,2)&gt;1,1,ROUNDDOWN(AG23/AF$5,2)))</f>
        <v/>
      </c>
      <c r="AI23" s="71"/>
      <c r="AJ23" s="71"/>
      <c r="AK23" s="72"/>
    </row>
    <row r="24" spans="1:37" ht="24" customHeight="1">
      <c r="A24" s="65"/>
      <c r="B24" s="66"/>
      <c r="C24" s="67"/>
      <c r="D24" s="65"/>
      <c r="E24" s="66"/>
      <c r="F24" s="66"/>
      <c r="G24" s="66"/>
      <c r="H24" s="66"/>
      <c r="I24" s="66"/>
      <c r="J24" s="68"/>
      <c r="K24" s="65"/>
      <c r="L24" s="66"/>
      <c r="M24" s="66"/>
      <c r="N24" s="66"/>
      <c r="O24" s="66"/>
      <c r="P24" s="66"/>
      <c r="Q24" s="68"/>
      <c r="R24" s="65"/>
      <c r="S24" s="66"/>
      <c r="T24" s="66"/>
      <c r="U24" s="66"/>
      <c r="V24" s="66"/>
      <c r="W24" s="66"/>
      <c r="X24" s="68"/>
      <c r="Y24" s="65"/>
      <c r="Z24" s="66"/>
      <c r="AA24" s="66"/>
      <c r="AB24" s="66"/>
      <c r="AC24" s="66"/>
      <c r="AD24" s="66"/>
      <c r="AE24" s="68"/>
      <c r="AF24" s="69" t="str">
        <f>IF(COUNTA(D24:AE24)=0,"",SUM(COUNTIF(D24:AE24,'別紙5-1記載用リスト'!$K$4)*'別紙5-1記載用リスト'!$T$4,COUNTIF(D24:AE24,'別紙5-1記載用リスト'!$K$5)*'別紙5-1記載用リスト'!$T$5,COUNTIF(D24:AE24,'別紙5-1記載用リスト'!$K$6)*'別紙5-1記載用リスト'!$T$6,COUNTIF(D24:AE24,'別紙5-1記載用リスト'!$K$7)*'別紙5-1記載用リスト'!$T$7,COUNTIF(D24:AE24,'別紙5-1記載用リスト'!$K$8)*'別紙5-1記載用リスト'!$T$8,COUNTIF(D24:AE24,'別紙5-1記載用リスト'!$K$9)*'別紙5-1記載用リスト'!$T$9,COUNTIF(D24:AE24,'別紙5-1記載用リスト'!$K$10)*'別紙5-1記載用リスト'!$T$10,COUNTIF(D24:AE24,'別紙5-1記載用リスト'!$K$11)*'別紙5-1記載用リスト'!$T$11,COUNTIF(D24:AE24,'別紙5-1記載用リスト'!$K$12)*'別紙5-1記載用リスト'!$T$12,COUNTIF(D24:AE24,'別紙5-1記載用リスト'!$K$13)*'別紙5-1記載用リスト'!$T$13,COUNTIF(D24:AE24,'別紙5-1記載用リスト'!$K$14)*'別紙5-1記載用リスト'!$T$14,COUNTIF(D24:AE24,'別紙5-1記載用リスト'!$K$15)*'別紙5-1記載用リスト'!$T$15,COUNTIF(D24:AE24,'別紙5-1記載用リスト'!$K$16)*'別紙5-1記載用リスト'!$T$16,COUNTIF(D24:AE24,'別紙5-1記載用リスト'!$K$17)*'別紙5-1記載用リスト'!$T$17,COUNTIF(D24:AE24,'別紙5-1記載用リスト'!$K$18)*'別紙5-1記載用リスト'!$T$18,COUNTIF(D24:AE24,'別紙5-1記載用リスト'!$K$19)*'別紙5-1記載用リスト'!$T$19,COUNTIF(D24:AE24,'別紙5-1記載用リスト'!$K$20)*'別紙5-1記載用リスト'!$T$20,COUNTIF(D24:AE24,'別紙5-1記載用リスト'!$K$21)*'別紙5-1記載用リスト'!$T$21,COUNTIF(D24:AE24,'別紙5-1記載用リスト'!$K$22)*'別紙5-1記載用リスト'!$T$22,COUNTIF(D24:AE24,'別紙5-1記載用リスト'!$K$23)*'別紙5-1記載用リスト'!$T$23,COUNTIF(D24:AE24,'別紙5-1記載用リスト'!$K$24)*'別紙5-1記載用リスト'!$T$24,COUNTIF(D24:AE24,'別紙5-1記載用リスト'!$K$25)*'別紙5-1記載用リスト'!$T$25,COUNTIF(D24:AE24,'別紙5-1記載用リスト'!$K$26)*'別紙5-1記載用リスト'!$T$26,COUNTIF(D24:AE24,'別紙5-1記載用リスト'!$K$27)*'別紙5-1記載用リスト'!$T$27,COUNTIF(D24:AE24,'別紙5-1記載用リスト'!$K$28)*'別紙5-1記載用リスト'!$T$28,COUNTIF(D24:AE24,'別紙5-1記載用リスト'!$K$29)*'別紙5-1記載用リスト'!$T$29,COUNTIF(D24:AE24,'別紙5-1記載用リスト'!$K$30)*'別紙5-1記載用リスト'!$T$30,COUNTIF(D24:AE24,'別紙5-1記載用リスト'!$K$31)*'別紙5-1記載用リスト'!$T$31,COUNTIF(D24:AE24,'別紙5-1記載用リスト'!$K$32)*'別紙5-1記載用リスト'!$T$32,COUNTIF(D24:AE24,'別紙5-1記載用リスト'!$K$33)*'別紙5-1記載用リスト'!$T$33,COUNTIF(D24:AE24,'別紙5-1記載用リスト'!$K$34)*'別紙5-1記載用リスト'!$T$34,COUNTIF(D24:AE24,'別紙5-1記載用リスト'!$K$35)*'別紙5-1記載用リスト'!$T$35,COUNTIF(D24:AE24,'別紙5-1記載用リスト'!$K$36)*'別紙5-1記載用リスト'!$T$36,COUNTIF(D24:AE24,'別紙5-1記載用リスト'!$K$37)*'別紙5-1記載用リスト'!$T$37,COUNTIF(D24:AE24,'別紙5-1記載用リスト'!$K$38)*'別紙5-1記載用リスト'!$T$38,COUNTIF(D24:AE24,'別紙5-1記載用リスト'!$K$39)*'別紙5-1記載用リスト'!$T$39,COUNTIF(D24:AE24,'別紙5-1記載用リスト'!$K$40)*'別紙5-1記載用リスト'!$T$40,COUNTIF(D24:AE24,'別紙5-1記載用リスト'!$K$41)*'別紙5-1記載用リスト'!$T$41,COUNTIF(D24:AE24,'別紙5-1記載用リスト'!$K$42)*'別紙5-1記載用リスト'!$T$42,COUNTIF(D24:AE24,'別紙5-1記載用リスト'!$K$43)*'別紙5-1記載用リスト'!$T$43))</f>
        <v/>
      </c>
      <c r="AG24" s="70" t="str">
        <f t="shared" ref="AG24:AG26" si="0">IF(AF24="","",IF(AF24/4&gt;$AF$5,$AF$5,AF24/4))</f>
        <v/>
      </c>
      <c r="AH24" s="70" t="str">
        <f>IF(OR($AF$5="",AG24=""),"",IF(ROUNDDOWN(AG24/AF$5,2)&gt;1,1,ROUNDDOWN(AG24/AF$5,2)))</f>
        <v/>
      </c>
      <c r="AI24" s="71"/>
      <c r="AJ24" s="71"/>
      <c r="AK24" s="72"/>
    </row>
    <row r="25" spans="1:37" ht="24" customHeight="1">
      <c r="A25" s="65"/>
      <c r="B25" s="66"/>
      <c r="C25" s="67"/>
      <c r="D25" s="65"/>
      <c r="E25" s="66"/>
      <c r="F25" s="66"/>
      <c r="G25" s="66"/>
      <c r="H25" s="66"/>
      <c r="I25" s="66"/>
      <c r="J25" s="68"/>
      <c r="K25" s="65"/>
      <c r="L25" s="66"/>
      <c r="M25" s="66"/>
      <c r="N25" s="66"/>
      <c r="O25" s="66"/>
      <c r="P25" s="66"/>
      <c r="Q25" s="68"/>
      <c r="R25" s="65"/>
      <c r="S25" s="66"/>
      <c r="T25" s="66"/>
      <c r="U25" s="66"/>
      <c r="V25" s="66"/>
      <c r="W25" s="66"/>
      <c r="X25" s="68"/>
      <c r="Y25" s="65"/>
      <c r="Z25" s="66"/>
      <c r="AA25" s="66"/>
      <c r="AB25" s="66"/>
      <c r="AC25" s="66"/>
      <c r="AD25" s="66"/>
      <c r="AE25" s="68"/>
      <c r="AF25" s="69" t="str">
        <f>IF(COUNTA(D25:AE25)=0,"",SUM(COUNTIF(D25:AE25,'別紙5-1記載用リスト'!$K$4)*'別紙5-1記載用リスト'!$T$4,COUNTIF(D25:AE25,'別紙5-1記載用リスト'!$K$5)*'別紙5-1記載用リスト'!$T$5,COUNTIF(D25:AE25,'別紙5-1記載用リスト'!$K$6)*'別紙5-1記載用リスト'!$T$6,COUNTIF(D25:AE25,'別紙5-1記載用リスト'!$K$7)*'別紙5-1記載用リスト'!$T$7,COUNTIF(D25:AE25,'別紙5-1記載用リスト'!$K$8)*'別紙5-1記載用リスト'!$T$8,COUNTIF(D25:AE25,'別紙5-1記載用リスト'!$K$9)*'別紙5-1記載用リスト'!$T$9,COUNTIF(D25:AE25,'別紙5-1記載用リスト'!$K$10)*'別紙5-1記載用リスト'!$T$10,COUNTIF(D25:AE25,'別紙5-1記載用リスト'!$K$11)*'別紙5-1記載用リスト'!$T$11,COUNTIF(D25:AE25,'別紙5-1記載用リスト'!$K$12)*'別紙5-1記載用リスト'!$T$12,COUNTIF(D25:AE25,'別紙5-1記載用リスト'!$K$13)*'別紙5-1記載用リスト'!$T$13,COUNTIF(D25:AE25,'別紙5-1記載用リスト'!$K$14)*'別紙5-1記載用リスト'!$T$14,COUNTIF(D25:AE25,'別紙5-1記載用リスト'!$K$15)*'別紙5-1記載用リスト'!$T$15,COUNTIF(D25:AE25,'別紙5-1記載用リスト'!$K$16)*'別紙5-1記載用リスト'!$T$16,COUNTIF(D25:AE25,'別紙5-1記載用リスト'!$K$17)*'別紙5-1記載用リスト'!$T$17,COUNTIF(D25:AE25,'別紙5-1記載用リスト'!$K$18)*'別紙5-1記載用リスト'!$T$18,COUNTIF(D25:AE25,'別紙5-1記載用リスト'!$K$19)*'別紙5-1記載用リスト'!$T$19,COUNTIF(D25:AE25,'別紙5-1記載用リスト'!$K$20)*'別紙5-1記載用リスト'!$T$20,COUNTIF(D25:AE25,'別紙5-1記載用リスト'!$K$21)*'別紙5-1記載用リスト'!$T$21,COUNTIF(D25:AE25,'別紙5-1記載用リスト'!$K$22)*'別紙5-1記載用リスト'!$T$22,COUNTIF(D25:AE25,'別紙5-1記載用リスト'!$K$23)*'別紙5-1記載用リスト'!$T$23,COUNTIF(D25:AE25,'別紙5-1記載用リスト'!$K$24)*'別紙5-1記載用リスト'!$T$24,COUNTIF(D25:AE25,'別紙5-1記載用リスト'!$K$25)*'別紙5-1記載用リスト'!$T$25,COUNTIF(D25:AE25,'別紙5-1記載用リスト'!$K$26)*'別紙5-1記載用リスト'!$T$26,COUNTIF(D25:AE25,'別紙5-1記載用リスト'!$K$27)*'別紙5-1記載用リスト'!$T$27,COUNTIF(D25:AE25,'別紙5-1記載用リスト'!$K$28)*'別紙5-1記載用リスト'!$T$28,COUNTIF(D25:AE25,'別紙5-1記載用リスト'!$K$29)*'別紙5-1記載用リスト'!$T$29,COUNTIF(D25:AE25,'別紙5-1記載用リスト'!$K$30)*'別紙5-1記載用リスト'!$T$30,COUNTIF(D25:AE25,'別紙5-1記載用リスト'!$K$31)*'別紙5-1記載用リスト'!$T$31,COUNTIF(D25:AE25,'別紙5-1記載用リスト'!$K$32)*'別紙5-1記載用リスト'!$T$32,COUNTIF(D25:AE25,'別紙5-1記載用リスト'!$K$33)*'別紙5-1記載用リスト'!$T$33,COUNTIF(D25:AE25,'別紙5-1記載用リスト'!$K$34)*'別紙5-1記載用リスト'!$T$34,COUNTIF(D25:AE25,'別紙5-1記載用リスト'!$K$35)*'別紙5-1記載用リスト'!$T$35,COUNTIF(D25:AE25,'別紙5-1記載用リスト'!$K$36)*'別紙5-1記載用リスト'!$T$36,COUNTIF(D25:AE25,'別紙5-1記載用リスト'!$K$37)*'別紙5-1記載用リスト'!$T$37,COUNTIF(D25:AE25,'別紙5-1記載用リスト'!$K$38)*'別紙5-1記載用リスト'!$T$38,COUNTIF(D25:AE25,'別紙5-1記載用リスト'!$K$39)*'別紙5-1記載用リスト'!$T$39,COUNTIF(D25:AE25,'別紙5-1記載用リスト'!$K$40)*'別紙5-1記載用リスト'!$T$40,COUNTIF(D25:AE25,'別紙5-1記載用リスト'!$K$41)*'別紙5-1記載用リスト'!$T$41,COUNTIF(D25:AE25,'別紙5-1記載用リスト'!$K$42)*'別紙5-1記載用リスト'!$T$42,COUNTIF(D25:AE25,'別紙5-1記載用リスト'!$K$43)*'別紙5-1記載用リスト'!$T$43))</f>
        <v/>
      </c>
      <c r="AG25" s="70" t="str">
        <f t="shared" si="0"/>
        <v/>
      </c>
      <c r="AH25" s="70" t="str">
        <f>IF(OR($AF$5="",AG25=""),"",IF(ROUNDDOWN(AG25/AF$5,2)&gt;1,1,ROUNDDOWN(AG25/AF$5,2)))</f>
        <v/>
      </c>
      <c r="AI25" s="71"/>
      <c r="AJ25" s="71"/>
      <c r="AK25" s="72"/>
    </row>
    <row r="26" spans="1:37" ht="24" customHeight="1">
      <c r="A26" s="65"/>
      <c r="B26" s="66"/>
      <c r="C26" s="67"/>
      <c r="D26" s="65"/>
      <c r="E26" s="66"/>
      <c r="F26" s="66"/>
      <c r="G26" s="66"/>
      <c r="H26" s="66"/>
      <c r="I26" s="66"/>
      <c r="J26" s="68"/>
      <c r="K26" s="65"/>
      <c r="L26" s="66"/>
      <c r="M26" s="66"/>
      <c r="N26" s="66"/>
      <c r="O26" s="66"/>
      <c r="P26" s="66"/>
      <c r="Q26" s="68"/>
      <c r="R26" s="65"/>
      <c r="S26" s="66"/>
      <c r="T26" s="66"/>
      <c r="U26" s="66"/>
      <c r="V26" s="66"/>
      <c r="W26" s="66"/>
      <c r="X26" s="68"/>
      <c r="Y26" s="65"/>
      <c r="Z26" s="66"/>
      <c r="AA26" s="66"/>
      <c r="AB26" s="66"/>
      <c r="AC26" s="66"/>
      <c r="AD26" s="66"/>
      <c r="AE26" s="68"/>
      <c r="AF26" s="69" t="str">
        <f>IF(COUNTA(D26:AE26)=0,"",SUM(COUNTIF(D26:AE26,'別紙5-1記載用リスト'!$K$4)*'別紙5-1記載用リスト'!$T$4,COUNTIF(D26:AE26,'別紙5-1記載用リスト'!$K$5)*'別紙5-1記載用リスト'!$T$5,COUNTIF(D26:AE26,'別紙5-1記載用リスト'!$K$6)*'別紙5-1記載用リスト'!$T$6,COUNTIF(D26:AE26,'別紙5-1記載用リスト'!$K$7)*'別紙5-1記載用リスト'!$T$7,COUNTIF(D26:AE26,'別紙5-1記載用リスト'!$K$8)*'別紙5-1記載用リスト'!$T$8,COUNTIF(D26:AE26,'別紙5-1記載用リスト'!$K$9)*'別紙5-1記載用リスト'!$T$9,COUNTIF(D26:AE26,'別紙5-1記載用リスト'!$K$10)*'別紙5-1記載用リスト'!$T$10,COUNTIF(D26:AE26,'別紙5-1記載用リスト'!$K$11)*'別紙5-1記載用リスト'!$T$11,COUNTIF(D26:AE26,'別紙5-1記載用リスト'!$K$12)*'別紙5-1記載用リスト'!$T$12,COUNTIF(D26:AE26,'別紙5-1記載用リスト'!$K$13)*'別紙5-1記載用リスト'!$T$13,COUNTIF(D26:AE26,'別紙5-1記載用リスト'!$K$14)*'別紙5-1記載用リスト'!$T$14,COUNTIF(D26:AE26,'別紙5-1記載用リスト'!$K$15)*'別紙5-1記載用リスト'!$T$15,COUNTIF(D26:AE26,'別紙5-1記載用リスト'!$K$16)*'別紙5-1記載用リスト'!$T$16,COUNTIF(D26:AE26,'別紙5-1記載用リスト'!$K$17)*'別紙5-1記載用リスト'!$T$17,COUNTIF(D26:AE26,'別紙5-1記載用リスト'!$K$18)*'別紙5-1記載用リスト'!$T$18,COUNTIF(D26:AE26,'別紙5-1記載用リスト'!$K$19)*'別紙5-1記載用リスト'!$T$19,COUNTIF(D26:AE26,'別紙5-1記載用リスト'!$K$20)*'別紙5-1記載用リスト'!$T$20,COUNTIF(D26:AE26,'別紙5-1記載用リスト'!$K$21)*'別紙5-1記載用リスト'!$T$21,COUNTIF(D26:AE26,'別紙5-1記載用リスト'!$K$22)*'別紙5-1記載用リスト'!$T$22,COUNTIF(D26:AE26,'別紙5-1記載用リスト'!$K$23)*'別紙5-1記載用リスト'!$T$23,COUNTIF(D26:AE26,'別紙5-1記載用リスト'!$K$24)*'別紙5-1記載用リスト'!$T$24,COUNTIF(D26:AE26,'別紙5-1記載用リスト'!$K$25)*'別紙5-1記載用リスト'!$T$25,COUNTIF(D26:AE26,'別紙5-1記載用リスト'!$K$26)*'別紙5-1記載用リスト'!$T$26,COUNTIF(D26:AE26,'別紙5-1記載用リスト'!$K$27)*'別紙5-1記載用リスト'!$T$27,COUNTIF(D26:AE26,'別紙5-1記載用リスト'!$K$28)*'別紙5-1記載用リスト'!$T$28,COUNTIF(D26:AE26,'別紙5-1記載用リスト'!$K$29)*'別紙5-1記載用リスト'!$T$29,COUNTIF(D26:AE26,'別紙5-1記載用リスト'!$K$30)*'別紙5-1記載用リスト'!$T$30,COUNTIF(D26:AE26,'別紙5-1記載用リスト'!$K$31)*'別紙5-1記載用リスト'!$T$31,COUNTIF(D26:AE26,'別紙5-1記載用リスト'!$K$32)*'別紙5-1記載用リスト'!$T$32,COUNTIF(D26:AE26,'別紙5-1記載用リスト'!$K$33)*'別紙5-1記載用リスト'!$T$33,COUNTIF(D26:AE26,'別紙5-1記載用リスト'!$K$34)*'別紙5-1記載用リスト'!$T$34,COUNTIF(D26:AE26,'別紙5-1記載用リスト'!$K$35)*'別紙5-1記載用リスト'!$T$35,COUNTIF(D26:AE26,'別紙5-1記載用リスト'!$K$36)*'別紙5-1記載用リスト'!$T$36,COUNTIF(D26:AE26,'別紙5-1記載用リスト'!$K$37)*'別紙5-1記載用リスト'!$T$37,COUNTIF(D26:AE26,'別紙5-1記載用リスト'!$K$38)*'別紙5-1記載用リスト'!$T$38,COUNTIF(D26:AE26,'別紙5-1記載用リスト'!$K$39)*'別紙5-1記載用リスト'!$T$39,COUNTIF(D26:AE26,'別紙5-1記載用リスト'!$K$40)*'別紙5-1記載用リスト'!$T$40,COUNTIF(D26:AE26,'別紙5-1記載用リスト'!$K$41)*'別紙5-1記載用リスト'!$T$41,COUNTIF(D26:AE26,'別紙5-1記載用リスト'!$K$42)*'別紙5-1記載用リスト'!$T$42,COUNTIF(D26:AE26,'別紙5-1記載用リスト'!$K$43)*'別紙5-1記載用リスト'!$T$43))</f>
        <v/>
      </c>
      <c r="AG26" s="70" t="str">
        <f t="shared" si="0"/>
        <v/>
      </c>
      <c r="AH26" s="70" t="str">
        <f>IF(OR($AF$5="",AG26=""),"",IF(ROUNDDOWN(AG26/AF$5,2)&gt;1,1,ROUNDDOWN(AG26/AF$5,2)))</f>
        <v/>
      </c>
      <c r="AI26" s="71"/>
      <c r="AJ26" s="71"/>
      <c r="AK26" s="72"/>
    </row>
    <row r="27" spans="1:37" ht="24" customHeight="1">
      <c r="A27" s="73"/>
      <c r="B27" s="74"/>
      <c r="C27" s="75"/>
      <c r="D27" s="73"/>
      <c r="E27" s="74"/>
      <c r="F27" s="74"/>
      <c r="G27" s="74"/>
      <c r="H27" s="74"/>
      <c r="I27" s="74"/>
      <c r="J27" s="75"/>
      <c r="K27" s="73"/>
      <c r="L27" s="74"/>
      <c r="M27" s="74"/>
      <c r="N27" s="74"/>
      <c r="O27" s="74"/>
      <c r="P27" s="74"/>
      <c r="Q27" s="75"/>
      <c r="R27" s="73"/>
      <c r="S27" s="74"/>
      <c r="T27" s="74"/>
      <c r="U27" s="74"/>
      <c r="V27" s="74"/>
      <c r="W27" s="74"/>
      <c r="X27" s="75"/>
      <c r="Y27" s="310" t="s">
        <v>129</v>
      </c>
      <c r="Z27" s="311"/>
      <c r="AA27" s="312"/>
      <c r="AB27" s="310" t="str">
        <f>IF(COUNTA(A23:A26)=0,"",IF(COUNTIF(A23:A26,A23)=COUNTA(A23:A26),A23,"その他"))</f>
        <v>生活支援員</v>
      </c>
      <c r="AC27" s="311"/>
      <c r="AD27" s="311"/>
      <c r="AE27" s="312"/>
      <c r="AF27" s="173" t="s">
        <v>130</v>
      </c>
      <c r="AG27" s="70" t="str">
        <f>IF(COUNT(AG23:AG26)=0,"",ROUNDDOWN(SUM(AG23:AG26),2))</f>
        <v/>
      </c>
      <c r="AH27" s="70" t="str">
        <f>IF(AG27="","",ROUNDDOWN(AG27/$AF$5,1))</f>
        <v/>
      </c>
      <c r="AI27" s="74"/>
      <c r="AJ27" s="74"/>
      <c r="AK27" s="78"/>
    </row>
    <row r="28" spans="1:37" ht="24" customHeight="1">
      <c r="A28" s="65" t="s">
        <v>208</v>
      </c>
      <c r="B28" s="66"/>
      <c r="C28" s="67"/>
      <c r="D28" s="65"/>
      <c r="E28" s="66"/>
      <c r="F28" s="66"/>
      <c r="G28" s="66"/>
      <c r="H28" s="66"/>
      <c r="I28" s="66"/>
      <c r="J28" s="68"/>
      <c r="K28" s="65"/>
      <c r="L28" s="66"/>
      <c r="M28" s="66"/>
      <c r="N28" s="66"/>
      <c r="O28" s="66"/>
      <c r="P28" s="66"/>
      <c r="Q28" s="68"/>
      <c r="R28" s="65"/>
      <c r="S28" s="66"/>
      <c r="T28" s="66"/>
      <c r="U28" s="66"/>
      <c r="V28" s="66"/>
      <c r="W28" s="66"/>
      <c r="X28" s="68"/>
      <c r="Y28" s="65"/>
      <c r="Z28" s="66"/>
      <c r="AA28" s="66"/>
      <c r="AB28" s="66"/>
      <c r="AC28" s="66"/>
      <c r="AD28" s="66"/>
      <c r="AE28" s="68"/>
      <c r="AF28" s="69" t="str">
        <f>IF(COUNTA(D28:AE28)=0,"",SUM(COUNTIF(D28:AE28,'別紙5-1記載用リスト'!$K$4)*'別紙5-1記載用リスト'!$T$4,COUNTIF(D28:AE28,'別紙5-1記載用リスト'!$K$5)*'別紙5-1記載用リスト'!$T$5,COUNTIF(D28:AE28,'別紙5-1記載用リスト'!$K$6)*'別紙5-1記載用リスト'!$T$6,COUNTIF(D28:AE28,'別紙5-1記載用リスト'!$K$7)*'別紙5-1記載用リスト'!$T$7,COUNTIF(D28:AE28,'別紙5-1記載用リスト'!$K$8)*'別紙5-1記載用リスト'!$T$8,COUNTIF(D28:AE28,'別紙5-1記載用リスト'!$K$9)*'別紙5-1記載用リスト'!$T$9,COUNTIF(D28:AE28,'別紙5-1記載用リスト'!$K$10)*'別紙5-1記載用リスト'!$T$10,COUNTIF(D28:AE28,'別紙5-1記載用リスト'!$K$11)*'別紙5-1記載用リスト'!$T$11,COUNTIF(D28:AE28,'別紙5-1記載用リスト'!$K$12)*'別紙5-1記載用リスト'!$T$12,COUNTIF(D28:AE28,'別紙5-1記載用リスト'!$K$13)*'別紙5-1記載用リスト'!$T$13,COUNTIF(D28:AE28,'別紙5-1記載用リスト'!$K$14)*'別紙5-1記載用リスト'!$T$14,COUNTIF(D28:AE28,'別紙5-1記載用リスト'!$K$15)*'別紙5-1記載用リスト'!$T$15,COUNTIF(D28:AE28,'別紙5-1記載用リスト'!$K$16)*'別紙5-1記載用リスト'!$T$16,COUNTIF(D28:AE28,'別紙5-1記載用リスト'!$K$17)*'別紙5-1記載用リスト'!$T$17,COUNTIF(D28:AE28,'別紙5-1記載用リスト'!$K$18)*'別紙5-1記載用リスト'!$T$18,COUNTIF(D28:AE28,'別紙5-1記載用リスト'!$K$19)*'別紙5-1記載用リスト'!$T$19,COUNTIF(D28:AE28,'別紙5-1記載用リスト'!$K$20)*'別紙5-1記載用リスト'!$T$20,COUNTIF(D28:AE28,'別紙5-1記載用リスト'!$K$21)*'別紙5-1記載用リスト'!$T$21,COUNTIF(D28:AE28,'別紙5-1記載用リスト'!$K$22)*'別紙5-1記載用リスト'!$T$22,COUNTIF(D28:AE28,'別紙5-1記載用リスト'!$K$23)*'別紙5-1記載用リスト'!$T$23,COUNTIF(D28:AE28,'別紙5-1記載用リスト'!$K$24)*'別紙5-1記載用リスト'!$T$24,COUNTIF(D28:AE28,'別紙5-1記載用リスト'!$K$25)*'別紙5-1記載用リスト'!$T$25,COUNTIF(D28:AE28,'別紙5-1記載用リスト'!$K$26)*'別紙5-1記載用リスト'!$T$26,COUNTIF(D28:AE28,'別紙5-1記載用リスト'!$K$27)*'別紙5-1記載用リスト'!$T$27,COUNTIF(D28:AE28,'別紙5-1記載用リスト'!$K$28)*'別紙5-1記載用リスト'!$T$28,COUNTIF(D28:AE28,'別紙5-1記載用リスト'!$K$29)*'別紙5-1記載用リスト'!$T$29,COUNTIF(D28:AE28,'別紙5-1記載用リスト'!$K$30)*'別紙5-1記載用リスト'!$T$30,COUNTIF(D28:AE28,'別紙5-1記載用リスト'!$K$31)*'別紙5-1記載用リスト'!$T$31,COUNTIF(D28:AE28,'別紙5-1記載用リスト'!$K$32)*'別紙5-1記載用リスト'!$T$32,COUNTIF(D28:AE28,'別紙5-1記載用リスト'!$K$33)*'別紙5-1記載用リスト'!$T$33,COUNTIF(D28:AE28,'別紙5-1記載用リスト'!$K$34)*'別紙5-1記載用リスト'!$T$34,COUNTIF(D28:AE28,'別紙5-1記載用リスト'!$K$35)*'別紙5-1記載用リスト'!$T$35,COUNTIF(D28:AE28,'別紙5-1記載用リスト'!$K$36)*'別紙5-1記載用リスト'!$T$36,COUNTIF(D28:AE28,'別紙5-1記載用リスト'!$K$37)*'別紙5-1記載用リスト'!$T$37,COUNTIF(D28:AE28,'別紙5-1記載用リスト'!$K$38)*'別紙5-1記載用リスト'!$T$38,COUNTIF(D28:AE28,'別紙5-1記載用リスト'!$K$39)*'別紙5-1記載用リスト'!$T$39,COUNTIF(D28:AE28,'別紙5-1記載用リスト'!$K$40)*'別紙5-1記載用リスト'!$T$40,COUNTIF(D28:AE28,'別紙5-1記載用リスト'!$K$41)*'別紙5-1記載用リスト'!$T$41,COUNTIF(D28:AE28,'別紙5-1記載用リスト'!$K$42)*'別紙5-1記載用リスト'!$T$42,COUNTIF(D28:AE28,'別紙5-1記載用リスト'!$K$43)*'別紙5-1記載用リスト'!$T$43))</f>
        <v/>
      </c>
      <c r="AG28" s="70" t="str">
        <f>IF(AF28="","",IF(AF28/4&gt;$AF$5,$AF$5,AF28/4))</f>
        <v/>
      </c>
      <c r="AH28" s="70" t="str">
        <f>IF(OR($AF$5="",AG28=""),"",IF(ROUNDDOWN(AG28/AF$5,2)&gt;1,1,ROUNDDOWN(AG28/AF$5,2)))</f>
        <v/>
      </c>
      <c r="AI28" s="71"/>
      <c r="AJ28" s="71"/>
      <c r="AK28" s="72"/>
    </row>
    <row r="29" spans="1:37" ht="24" customHeight="1">
      <c r="A29" s="65"/>
      <c r="B29" s="66"/>
      <c r="C29" s="67"/>
      <c r="D29" s="65"/>
      <c r="E29" s="66"/>
      <c r="F29" s="66"/>
      <c r="G29" s="66"/>
      <c r="H29" s="66"/>
      <c r="I29" s="66"/>
      <c r="J29" s="68"/>
      <c r="K29" s="65"/>
      <c r="L29" s="66"/>
      <c r="M29" s="66"/>
      <c r="N29" s="66"/>
      <c r="O29" s="66"/>
      <c r="P29" s="66"/>
      <c r="Q29" s="68"/>
      <c r="R29" s="65"/>
      <c r="S29" s="66"/>
      <c r="T29" s="66"/>
      <c r="U29" s="66"/>
      <c r="V29" s="66"/>
      <c r="W29" s="66"/>
      <c r="X29" s="68"/>
      <c r="Y29" s="65"/>
      <c r="Z29" s="66"/>
      <c r="AA29" s="66"/>
      <c r="AB29" s="66"/>
      <c r="AC29" s="66"/>
      <c r="AD29" s="66"/>
      <c r="AE29" s="68"/>
      <c r="AF29" s="69" t="str">
        <f>IF(COUNTA(D29:AE29)=0,"",SUM(COUNTIF(D29:AE29,'別紙5-1記載用リスト'!$K$4)*'別紙5-1記載用リスト'!$T$4,COUNTIF(D29:AE29,'別紙5-1記載用リスト'!$K$5)*'別紙5-1記載用リスト'!$T$5,COUNTIF(D29:AE29,'別紙5-1記載用リスト'!$K$6)*'別紙5-1記載用リスト'!$T$6,COUNTIF(D29:AE29,'別紙5-1記載用リスト'!$K$7)*'別紙5-1記載用リスト'!$T$7,COUNTIF(D29:AE29,'別紙5-1記載用リスト'!$K$8)*'別紙5-1記載用リスト'!$T$8,COUNTIF(D29:AE29,'別紙5-1記載用リスト'!$K$9)*'別紙5-1記載用リスト'!$T$9,COUNTIF(D29:AE29,'別紙5-1記載用リスト'!$K$10)*'別紙5-1記載用リスト'!$T$10,COUNTIF(D29:AE29,'別紙5-1記載用リスト'!$K$11)*'別紙5-1記載用リスト'!$T$11,COUNTIF(D29:AE29,'別紙5-1記載用リスト'!$K$12)*'別紙5-1記載用リスト'!$T$12,COUNTIF(D29:AE29,'別紙5-1記載用リスト'!$K$13)*'別紙5-1記載用リスト'!$T$13,COUNTIF(D29:AE29,'別紙5-1記載用リスト'!$K$14)*'別紙5-1記載用リスト'!$T$14,COUNTIF(D29:AE29,'別紙5-1記載用リスト'!$K$15)*'別紙5-1記載用リスト'!$T$15,COUNTIF(D29:AE29,'別紙5-1記載用リスト'!$K$16)*'別紙5-1記載用リスト'!$T$16,COUNTIF(D29:AE29,'別紙5-1記載用リスト'!$K$17)*'別紙5-1記載用リスト'!$T$17,COUNTIF(D29:AE29,'別紙5-1記載用リスト'!$K$18)*'別紙5-1記載用リスト'!$T$18,COUNTIF(D29:AE29,'別紙5-1記載用リスト'!$K$19)*'別紙5-1記載用リスト'!$T$19,COUNTIF(D29:AE29,'別紙5-1記載用リスト'!$K$20)*'別紙5-1記載用リスト'!$T$20,COUNTIF(D29:AE29,'別紙5-1記載用リスト'!$K$21)*'別紙5-1記載用リスト'!$T$21,COUNTIF(D29:AE29,'別紙5-1記載用リスト'!$K$22)*'別紙5-1記載用リスト'!$T$22,COUNTIF(D29:AE29,'別紙5-1記載用リスト'!$K$23)*'別紙5-1記載用リスト'!$T$23,COUNTIF(D29:AE29,'別紙5-1記載用リスト'!$K$24)*'別紙5-1記載用リスト'!$T$24,COUNTIF(D29:AE29,'別紙5-1記載用リスト'!$K$25)*'別紙5-1記載用リスト'!$T$25,COUNTIF(D29:AE29,'別紙5-1記載用リスト'!$K$26)*'別紙5-1記載用リスト'!$T$26,COUNTIF(D29:AE29,'別紙5-1記載用リスト'!$K$27)*'別紙5-1記載用リスト'!$T$27,COUNTIF(D29:AE29,'別紙5-1記載用リスト'!$K$28)*'別紙5-1記載用リスト'!$T$28,COUNTIF(D29:AE29,'別紙5-1記載用リスト'!$K$29)*'別紙5-1記載用リスト'!$T$29,COUNTIF(D29:AE29,'別紙5-1記載用リスト'!$K$30)*'別紙5-1記載用リスト'!$T$30,COUNTIF(D29:AE29,'別紙5-1記載用リスト'!$K$31)*'別紙5-1記載用リスト'!$T$31,COUNTIF(D29:AE29,'別紙5-1記載用リスト'!$K$32)*'別紙5-1記載用リスト'!$T$32,COUNTIF(D29:AE29,'別紙5-1記載用リスト'!$K$33)*'別紙5-1記載用リスト'!$T$33,COUNTIF(D29:AE29,'別紙5-1記載用リスト'!$K$34)*'別紙5-1記載用リスト'!$T$34,COUNTIF(D29:AE29,'別紙5-1記載用リスト'!$K$35)*'別紙5-1記載用リスト'!$T$35,COUNTIF(D29:AE29,'別紙5-1記載用リスト'!$K$36)*'別紙5-1記載用リスト'!$T$36,COUNTIF(D29:AE29,'別紙5-1記載用リスト'!$K$37)*'別紙5-1記載用リスト'!$T$37,COUNTIF(D29:AE29,'別紙5-1記載用リスト'!$K$38)*'別紙5-1記載用リスト'!$T$38,COUNTIF(D29:AE29,'別紙5-1記載用リスト'!$K$39)*'別紙5-1記載用リスト'!$T$39,COUNTIF(D29:AE29,'別紙5-1記載用リスト'!$K$40)*'別紙5-1記載用リスト'!$T$40,COUNTIF(D29:AE29,'別紙5-1記載用リスト'!$K$41)*'別紙5-1記載用リスト'!$T$41,COUNTIF(D29:AE29,'別紙5-1記載用リスト'!$K$42)*'別紙5-1記載用リスト'!$T$42,COUNTIF(D29:AE29,'別紙5-1記載用リスト'!$K$43)*'別紙5-1記載用リスト'!$T$43))</f>
        <v/>
      </c>
      <c r="AG29" s="70" t="str">
        <f t="shared" ref="AG29:AG35" si="1">IF(AF29="","",IF(AF29/4&gt;$AF$5,$AF$5,AF29/4))</f>
        <v/>
      </c>
      <c r="AH29" s="70" t="str">
        <f>IF(OR($AF$5="",AG29=""),"",IF(ROUNDDOWN(AG29/AF$5,2)&gt;1,1,ROUNDDOWN(AG29/AF$5,2)))</f>
        <v/>
      </c>
      <c r="AI29" s="71"/>
      <c r="AJ29" s="71"/>
      <c r="AK29" s="72"/>
    </row>
    <row r="30" spans="1:37" ht="24" customHeight="1">
      <c r="A30" s="65"/>
      <c r="B30" s="66"/>
      <c r="C30" s="67"/>
      <c r="D30" s="65"/>
      <c r="E30" s="66"/>
      <c r="F30" s="66"/>
      <c r="G30" s="66"/>
      <c r="H30" s="66"/>
      <c r="I30" s="66"/>
      <c r="J30" s="68"/>
      <c r="K30" s="65"/>
      <c r="L30" s="66"/>
      <c r="M30" s="66"/>
      <c r="N30" s="66"/>
      <c r="O30" s="66"/>
      <c r="P30" s="66"/>
      <c r="Q30" s="68"/>
      <c r="R30" s="65"/>
      <c r="S30" s="66"/>
      <c r="T30" s="66"/>
      <c r="U30" s="66"/>
      <c r="V30" s="66"/>
      <c r="W30" s="66"/>
      <c r="X30" s="68"/>
      <c r="Y30" s="65"/>
      <c r="Z30" s="66"/>
      <c r="AA30" s="66"/>
      <c r="AB30" s="66"/>
      <c r="AC30" s="66"/>
      <c r="AD30" s="66"/>
      <c r="AE30" s="68"/>
      <c r="AF30" s="69" t="str">
        <f>IF(COUNTA(D30:AE30)=0,"",SUM(COUNTIF(D30:AE30,'別紙5-1記載用リスト'!$K$4)*'別紙5-1記載用リスト'!$T$4,COUNTIF(D30:AE30,'別紙5-1記載用リスト'!$K$5)*'別紙5-1記載用リスト'!$T$5,COUNTIF(D30:AE30,'別紙5-1記載用リスト'!$K$6)*'別紙5-1記載用リスト'!$T$6,COUNTIF(D30:AE30,'別紙5-1記載用リスト'!$K$7)*'別紙5-1記載用リスト'!$T$7,COUNTIF(D30:AE30,'別紙5-1記載用リスト'!$K$8)*'別紙5-1記載用リスト'!$T$8,COUNTIF(D30:AE30,'別紙5-1記載用リスト'!$K$9)*'別紙5-1記載用リスト'!$T$9,COUNTIF(D30:AE30,'別紙5-1記載用リスト'!$K$10)*'別紙5-1記載用リスト'!$T$10,COUNTIF(D30:AE30,'別紙5-1記載用リスト'!$K$11)*'別紙5-1記載用リスト'!$T$11,COUNTIF(D30:AE30,'別紙5-1記載用リスト'!$K$12)*'別紙5-1記載用リスト'!$T$12,COUNTIF(D30:AE30,'別紙5-1記載用リスト'!$K$13)*'別紙5-1記載用リスト'!$T$13,COUNTIF(D30:AE30,'別紙5-1記載用リスト'!$K$14)*'別紙5-1記載用リスト'!$T$14,COUNTIF(D30:AE30,'別紙5-1記載用リスト'!$K$15)*'別紙5-1記載用リスト'!$T$15,COUNTIF(D30:AE30,'別紙5-1記載用リスト'!$K$16)*'別紙5-1記載用リスト'!$T$16,COUNTIF(D30:AE30,'別紙5-1記載用リスト'!$K$17)*'別紙5-1記載用リスト'!$T$17,COUNTIF(D30:AE30,'別紙5-1記載用リスト'!$K$18)*'別紙5-1記載用リスト'!$T$18,COUNTIF(D30:AE30,'別紙5-1記載用リスト'!$K$19)*'別紙5-1記載用リスト'!$T$19,COUNTIF(D30:AE30,'別紙5-1記載用リスト'!$K$20)*'別紙5-1記載用リスト'!$T$20,COUNTIF(D30:AE30,'別紙5-1記載用リスト'!$K$21)*'別紙5-1記載用リスト'!$T$21,COUNTIF(D30:AE30,'別紙5-1記載用リスト'!$K$22)*'別紙5-1記載用リスト'!$T$22,COUNTIF(D30:AE30,'別紙5-1記載用リスト'!$K$23)*'別紙5-1記載用リスト'!$T$23,COUNTIF(D30:AE30,'別紙5-1記載用リスト'!$K$24)*'別紙5-1記載用リスト'!$T$24,COUNTIF(D30:AE30,'別紙5-1記載用リスト'!$K$25)*'別紙5-1記載用リスト'!$T$25,COUNTIF(D30:AE30,'別紙5-1記載用リスト'!$K$26)*'別紙5-1記載用リスト'!$T$26,COUNTIF(D30:AE30,'別紙5-1記載用リスト'!$K$27)*'別紙5-1記載用リスト'!$T$27,COUNTIF(D30:AE30,'別紙5-1記載用リスト'!$K$28)*'別紙5-1記載用リスト'!$T$28,COUNTIF(D30:AE30,'別紙5-1記載用リスト'!$K$29)*'別紙5-1記載用リスト'!$T$29,COUNTIF(D30:AE30,'別紙5-1記載用リスト'!$K$30)*'別紙5-1記載用リスト'!$T$30,COUNTIF(D30:AE30,'別紙5-1記載用リスト'!$K$31)*'別紙5-1記載用リスト'!$T$31,COUNTIF(D30:AE30,'別紙5-1記載用リスト'!$K$32)*'別紙5-1記載用リスト'!$T$32,COUNTIF(D30:AE30,'別紙5-1記載用リスト'!$K$33)*'別紙5-1記載用リスト'!$T$33,COUNTIF(D30:AE30,'別紙5-1記載用リスト'!$K$34)*'別紙5-1記載用リスト'!$T$34,COUNTIF(D30:AE30,'別紙5-1記載用リスト'!$K$35)*'別紙5-1記載用リスト'!$T$35,COUNTIF(D30:AE30,'別紙5-1記載用リスト'!$K$36)*'別紙5-1記載用リスト'!$T$36,COUNTIF(D30:AE30,'別紙5-1記載用リスト'!$K$37)*'別紙5-1記載用リスト'!$T$37,COUNTIF(D30:AE30,'別紙5-1記載用リスト'!$K$38)*'別紙5-1記載用リスト'!$T$38,COUNTIF(D30:AE30,'別紙5-1記載用リスト'!$K$39)*'別紙5-1記載用リスト'!$T$39,COUNTIF(D30:AE30,'別紙5-1記載用リスト'!$K$40)*'別紙5-1記載用リスト'!$T$40,COUNTIF(D30:AE30,'別紙5-1記載用リスト'!$K$41)*'別紙5-1記載用リスト'!$T$41,COUNTIF(D30:AE30,'別紙5-1記載用リスト'!$K$42)*'別紙5-1記載用リスト'!$T$42,COUNTIF(D30:AE30,'別紙5-1記載用リスト'!$K$43)*'別紙5-1記載用リスト'!$T$43))</f>
        <v/>
      </c>
      <c r="AG30" s="70" t="str">
        <f t="shared" si="1"/>
        <v/>
      </c>
      <c r="AH30" s="70" t="str">
        <f>IF(OR($AF$5="",AG30=""),"",IF(ROUNDDOWN(AG30/AF$5,2)&gt;1,1,ROUNDDOWN(AG30/AF$5,2)))</f>
        <v/>
      </c>
      <c r="AI30" s="71"/>
      <c r="AJ30" s="71"/>
      <c r="AK30" s="72"/>
    </row>
    <row r="31" spans="1:37" ht="24" customHeight="1">
      <c r="A31" s="65"/>
      <c r="B31" s="66"/>
      <c r="C31" s="67"/>
      <c r="D31" s="65"/>
      <c r="E31" s="66"/>
      <c r="F31" s="66"/>
      <c r="G31" s="66"/>
      <c r="H31" s="66"/>
      <c r="I31" s="66"/>
      <c r="J31" s="68"/>
      <c r="K31" s="65"/>
      <c r="L31" s="66"/>
      <c r="M31" s="66"/>
      <c r="N31" s="66"/>
      <c r="O31" s="66"/>
      <c r="P31" s="66"/>
      <c r="Q31" s="68"/>
      <c r="R31" s="65"/>
      <c r="S31" s="66"/>
      <c r="T31" s="66"/>
      <c r="U31" s="66"/>
      <c r="V31" s="66"/>
      <c r="W31" s="66"/>
      <c r="X31" s="68"/>
      <c r="Y31" s="65"/>
      <c r="Z31" s="66"/>
      <c r="AA31" s="66"/>
      <c r="AB31" s="66"/>
      <c r="AC31" s="66"/>
      <c r="AD31" s="66"/>
      <c r="AE31" s="68"/>
      <c r="AF31" s="69" t="str">
        <f>IF(COUNTA(D31:AE31)=0,"",SUM(COUNTIF(D31:AE31,'別紙5-1記載用リスト'!$K$4)*'別紙5-1記載用リスト'!$T$4,COUNTIF(D31:AE31,'別紙5-1記載用リスト'!$K$5)*'別紙5-1記載用リスト'!$T$5,COUNTIF(D31:AE31,'別紙5-1記載用リスト'!$K$6)*'別紙5-1記載用リスト'!$T$6,COUNTIF(D31:AE31,'別紙5-1記載用リスト'!$K$7)*'別紙5-1記載用リスト'!$T$7,COUNTIF(D31:AE31,'別紙5-1記載用リスト'!$K$8)*'別紙5-1記載用リスト'!$T$8,COUNTIF(D31:AE31,'別紙5-1記載用リスト'!$K$9)*'別紙5-1記載用リスト'!$T$9,COUNTIF(D31:AE31,'別紙5-1記載用リスト'!$K$10)*'別紙5-1記載用リスト'!$T$10,COUNTIF(D31:AE31,'別紙5-1記載用リスト'!$K$11)*'別紙5-1記載用リスト'!$T$11,COUNTIF(D31:AE31,'別紙5-1記載用リスト'!$K$12)*'別紙5-1記載用リスト'!$T$12,COUNTIF(D31:AE31,'別紙5-1記載用リスト'!$K$13)*'別紙5-1記載用リスト'!$T$13,COUNTIF(D31:AE31,'別紙5-1記載用リスト'!$K$14)*'別紙5-1記載用リスト'!$T$14,COUNTIF(D31:AE31,'別紙5-1記載用リスト'!$K$15)*'別紙5-1記載用リスト'!$T$15,COUNTIF(D31:AE31,'別紙5-1記載用リスト'!$K$16)*'別紙5-1記載用リスト'!$T$16,COUNTIF(D31:AE31,'別紙5-1記載用リスト'!$K$17)*'別紙5-1記載用リスト'!$T$17,COUNTIF(D31:AE31,'別紙5-1記載用リスト'!$K$18)*'別紙5-1記載用リスト'!$T$18,COUNTIF(D31:AE31,'別紙5-1記載用リスト'!$K$19)*'別紙5-1記載用リスト'!$T$19,COUNTIF(D31:AE31,'別紙5-1記載用リスト'!$K$20)*'別紙5-1記載用リスト'!$T$20,COUNTIF(D31:AE31,'別紙5-1記載用リスト'!$K$21)*'別紙5-1記載用リスト'!$T$21,COUNTIF(D31:AE31,'別紙5-1記載用リスト'!$K$22)*'別紙5-1記載用リスト'!$T$22,COUNTIF(D31:AE31,'別紙5-1記載用リスト'!$K$23)*'別紙5-1記載用リスト'!$T$23,COUNTIF(D31:AE31,'別紙5-1記載用リスト'!$K$24)*'別紙5-1記載用リスト'!$T$24,COUNTIF(D31:AE31,'別紙5-1記載用リスト'!$K$25)*'別紙5-1記載用リスト'!$T$25,COUNTIF(D31:AE31,'別紙5-1記載用リスト'!$K$26)*'別紙5-1記載用リスト'!$T$26,COUNTIF(D31:AE31,'別紙5-1記載用リスト'!$K$27)*'別紙5-1記載用リスト'!$T$27,COUNTIF(D31:AE31,'別紙5-1記載用リスト'!$K$28)*'別紙5-1記載用リスト'!$T$28,COUNTIF(D31:AE31,'別紙5-1記載用リスト'!$K$29)*'別紙5-1記載用リスト'!$T$29,COUNTIF(D31:AE31,'別紙5-1記載用リスト'!$K$30)*'別紙5-1記載用リスト'!$T$30,COUNTIF(D31:AE31,'別紙5-1記載用リスト'!$K$31)*'別紙5-1記載用リスト'!$T$31,COUNTIF(D31:AE31,'別紙5-1記載用リスト'!$K$32)*'別紙5-1記載用リスト'!$T$32,COUNTIF(D31:AE31,'別紙5-1記載用リスト'!$K$33)*'別紙5-1記載用リスト'!$T$33,COUNTIF(D31:AE31,'別紙5-1記載用リスト'!$K$34)*'別紙5-1記載用リスト'!$T$34,COUNTIF(D31:AE31,'別紙5-1記載用リスト'!$K$35)*'別紙5-1記載用リスト'!$T$35,COUNTIF(D31:AE31,'別紙5-1記載用リスト'!$K$36)*'別紙5-1記載用リスト'!$T$36,COUNTIF(D31:AE31,'別紙5-1記載用リスト'!$K$37)*'別紙5-1記載用リスト'!$T$37,COUNTIF(D31:AE31,'別紙5-1記載用リスト'!$K$38)*'別紙5-1記載用リスト'!$T$38,COUNTIF(D31:AE31,'別紙5-1記載用リスト'!$K$39)*'別紙5-1記載用リスト'!$T$39,COUNTIF(D31:AE31,'別紙5-1記載用リスト'!$K$40)*'別紙5-1記載用リスト'!$T$40,COUNTIF(D31:AE31,'別紙5-1記載用リスト'!$K$41)*'別紙5-1記載用リスト'!$T$41,COUNTIF(D31:AE31,'別紙5-1記載用リスト'!$K$42)*'別紙5-1記載用リスト'!$T$42,COUNTIF(D31:AE31,'別紙5-1記載用リスト'!$K$43)*'別紙5-1記載用リスト'!$T$43))</f>
        <v/>
      </c>
      <c r="AG31" s="70" t="str">
        <f t="shared" si="1"/>
        <v/>
      </c>
      <c r="AH31" s="70" t="str">
        <f>IF(OR($AF$5="",AG31=""),"",IF(ROUNDDOWN(AG31/AF$5,2)&gt;1,1,ROUNDDOWN(AG31/AF$5,2)))</f>
        <v/>
      </c>
      <c r="AI31" s="71"/>
      <c r="AJ31" s="71"/>
      <c r="AK31" s="72"/>
    </row>
    <row r="32" spans="1:37" ht="24" customHeight="1">
      <c r="A32" s="73"/>
      <c r="B32" s="74"/>
      <c r="C32" s="75"/>
      <c r="D32" s="73"/>
      <c r="E32" s="74"/>
      <c r="F32" s="74"/>
      <c r="G32" s="74"/>
      <c r="H32" s="74"/>
      <c r="I32" s="74"/>
      <c r="J32" s="75"/>
      <c r="K32" s="73"/>
      <c r="L32" s="74"/>
      <c r="M32" s="74"/>
      <c r="N32" s="74"/>
      <c r="O32" s="74"/>
      <c r="P32" s="74"/>
      <c r="Q32" s="75"/>
      <c r="R32" s="73"/>
      <c r="S32" s="74"/>
      <c r="T32" s="74"/>
      <c r="U32" s="74"/>
      <c r="V32" s="74"/>
      <c r="W32" s="74"/>
      <c r="X32" s="75"/>
      <c r="Y32" s="310" t="s">
        <v>129</v>
      </c>
      <c r="Z32" s="311"/>
      <c r="AA32" s="312"/>
      <c r="AB32" s="310" t="str">
        <f>IF(COUNTA(A28:A31)=0,"",IF(COUNTIF(A28:A31,A28)=COUNTA(A28:A31),A28,"その他"))</f>
        <v>夜間支援従事者</v>
      </c>
      <c r="AC32" s="311"/>
      <c r="AD32" s="311"/>
      <c r="AE32" s="312"/>
      <c r="AF32" s="173" t="s">
        <v>130</v>
      </c>
      <c r="AG32" s="70" t="str">
        <f>IF(COUNT(AG28:AG31)=0,"",ROUNDDOWN(SUM(AG28:AG31),2))</f>
        <v/>
      </c>
      <c r="AH32" s="70" t="str">
        <f>IF(AG32="","",ROUNDDOWN(AG32/$AF$5,1))</f>
        <v/>
      </c>
      <c r="AI32" s="74"/>
      <c r="AJ32" s="74"/>
      <c r="AK32" s="78"/>
    </row>
    <row r="33" spans="1:37" ht="24" customHeight="1">
      <c r="A33" s="65"/>
      <c r="B33" s="66"/>
      <c r="C33" s="67"/>
      <c r="D33" s="65"/>
      <c r="E33" s="66"/>
      <c r="F33" s="66"/>
      <c r="G33" s="66"/>
      <c r="H33" s="66"/>
      <c r="I33" s="66"/>
      <c r="J33" s="68"/>
      <c r="K33" s="65"/>
      <c r="L33" s="66"/>
      <c r="M33" s="66"/>
      <c r="N33" s="66"/>
      <c r="O33" s="66"/>
      <c r="P33" s="66"/>
      <c r="Q33" s="68"/>
      <c r="R33" s="65"/>
      <c r="S33" s="66"/>
      <c r="T33" s="66"/>
      <c r="U33" s="66"/>
      <c r="V33" s="66"/>
      <c r="W33" s="66"/>
      <c r="X33" s="68"/>
      <c r="Y33" s="65"/>
      <c r="Z33" s="66"/>
      <c r="AA33" s="66"/>
      <c r="AB33" s="66"/>
      <c r="AC33" s="66"/>
      <c r="AD33" s="66"/>
      <c r="AE33" s="68"/>
      <c r="AF33" s="69" t="str">
        <f>IF(COUNTA(D33:AE33)=0,"",SUM(COUNTIF(D33:AE33,'別紙5-1記載用リスト'!$K$4)*'別紙5-1記載用リスト'!$T$4,COUNTIF(D33:AE33,'別紙5-1記載用リスト'!$K$5)*'別紙5-1記載用リスト'!$T$5,COUNTIF(D33:AE33,'別紙5-1記載用リスト'!$K$6)*'別紙5-1記載用リスト'!$T$6,COUNTIF(D33:AE33,'別紙5-1記載用リスト'!$K$7)*'別紙5-1記載用リスト'!$T$7,COUNTIF(D33:AE33,'別紙5-1記載用リスト'!$K$8)*'別紙5-1記載用リスト'!$T$8,COUNTIF(D33:AE33,'別紙5-1記載用リスト'!$K$9)*'別紙5-1記載用リスト'!$T$9,COUNTIF(D33:AE33,'別紙5-1記載用リスト'!$K$10)*'別紙5-1記載用リスト'!$T$10,COUNTIF(D33:AE33,'別紙5-1記載用リスト'!$K$11)*'別紙5-1記載用リスト'!$T$11,COUNTIF(D33:AE33,'別紙5-1記載用リスト'!$K$12)*'別紙5-1記載用リスト'!$T$12,COUNTIF(D33:AE33,'別紙5-1記載用リスト'!$K$13)*'別紙5-1記載用リスト'!$T$13,COUNTIF(D33:AE33,'別紙5-1記載用リスト'!$K$14)*'別紙5-1記載用リスト'!$T$14,COUNTIF(D33:AE33,'別紙5-1記載用リスト'!$K$15)*'別紙5-1記載用リスト'!$T$15,COUNTIF(D33:AE33,'別紙5-1記載用リスト'!$K$16)*'別紙5-1記載用リスト'!$T$16,COUNTIF(D33:AE33,'別紙5-1記載用リスト'!$K$17)*'別紙5-1記載用リスト'!$T$17,COUNTIF(D33:AE33,'別紙5-1記載用リスト'!$K$18)*'別紙5-1記載用リスト'!$T$18,COUNTIF(D33:AE33,'別紙5-1記載用リスト'!$K$19)*'別紙5-1記載用リスト'!$T$19,COUNTIF(D33:AE33,'別紙5-1記載用リスト'!$K$20)*'別紙5-1記載用リスト'!$T$20,COUNTIF(D33:AE33,'別紙5-1記載用リスト'!$K$21)*'別紙5-1記載用リスト'!$T$21,COUNTIF(D33:AE33,'別紙5-1記載用リスト'!$K$22)*'別紙5-1記載用リスト'!$T$22,COUNTIF(D33:AE33,'別紙5-1記載用リスト'!$K$23)*'別紙5-1記載用リスト'!$T$23,COUNTIF(D33:AE33,'別紙5-1記載用リスト'!$K$24)*'別紙5-1記載用リスト'!$T$24,COUNTIF(D33:AE33,'別紙5-1記載用リスト'!$K$25)*'別紙5-1記載用リスト'!$T$25,COUNTIF(D33:AE33,'別紙5-1記載用リスト'!$K$26)*'別紙5-1記載用リスト'!$T$26,COUNTIF(D33:AE33,'別紙5-1記載用リスト'!$K$27)*'別紙5-1記載用リスト'!$T$27,COUNTIF(D33:AE33,'別紙5-1記載用リスト'!$K$28)*'別紙5-1記載用リスト'!$T$28,COUNTIF(D33:AE33,'別紙5-1記載用リスト'!$K$29)*'別紙5-1記載用リスト'!$T$29,COUNTIF(D33:AE33,'別紙5-1記載用リスト'!$K$30)*'別紙5-1記載用リスト'!$T$30,COUNTIF(D33:AE33,'別紙5-1記載用リスト'!$K$31)*'別紙5-1記載用リスト'!$T$31,COUNTIF(D33:AE33,'別紙5-1記載用リスト'!$K$32)*'別紙5-1記載用リスト'!$T$32,COUNTIF(D33:AE33,'別紙5-1記載用リスト'!$K$33)*'別紙5-1記載用リスト'!$T$33,COUNTIF(D33:AE33,'別紙5-1記載用リスト'!$K$34)*'別紙5-1記載用リスト'!$T$34,COUNTIF(D33:AE33,'別紙5-1記載用リスト'!$K$35)*'別紙5-1記載用リスト'!$T$35,COUNTIF(D33:AE33,'別紙5-1記載用リスト'!$K$36)*'別紙5-1記載用リスト'!$T$36,COUNTIF(D33:AE33,'別紙5-1記載用リスト'!$K$37)*'別紙5-1記載用リスト'!$T$37,COUNTIF(D33:AE33,'別紙5-1記載用リスト'!$K$38)*'別紙5-1記載用リスト'!$T$38,COUNTIF(D33:AE33,'別紙5-1記載用リスト'!$K$39)*'別紙5-1記載用リスト'!$T$39,COUNTIF(D33:AE33,'別紙5-1記載用リスト'!$K$40)*'別紙5-1記載用リスト'!$T$40,COUNTIF(D33:AE33,'別紙5-1記載用リスト'!$K$41)*'別紙5-1記載用リスト'!$T$41,COUNTIF(D33:AE33,'別紙5-1記載用リスト'!$K$42)*'別紙5-1記載用リスト'!$T$42,COUNTIF(D33:AE33,'別紙5-1記載用リスト'!$K$43)*'別紙5-1記載用リスト'!$T$43))</f>
        <v/>
      </c>
      <c r="AG33" s="70" t="str">
        <f t="shared" si="1"/>
        <v/>
      </c>
      <c r="AH33" s="70" t="str">
        <f>IF(OR($AF$5="",AG33=""),"",IF(ROUNDDOWN(AG33/AF$5,2)&gt;1,1,ROUNDDOWN(AG33/AF$5,2)))</f>
        <v/>
      </c>
      <c r="AI33" s="71"/>
      <c r="AJ33" s="71"/>
      <c r="AK33" s="72"/>
    </row>
    <row r="34" spans="1:37" ht="24" customHeight="1">
      <c r="A34" s="65"/>
      <c r="B34" s="66"/>
      <c r="C34" s="67"/>
      <c r="D34" s="65"/>
      <c r="E34" s="66"/>
      <c r="F34" s="66"/>
      <c r="G34" s="66"/>
      <c r="H34" s="66"/>
      <c r="I34" s="66"/>
      <c r="J34" s="68"/>
      <c r="K34" s="65"/>
      <c r="L34" s="66"/>
      <c r="M34" s="66"/>
      <c r="N34" s="66"/>
      <c r="O34" s="66"/>
      <c r="P34" s="66"/>
      <c r="Q34" s="68"/>
      <c r="R34" s="65"/>
      <c r="S34" s="66"/>
      <c r="T34" s="66"/>
      <c r="U34" s="66"/>
      <c r="V34" s="66"/>
      <c r="W34" s="66"/>
      <c r="X34" s="68"/>
      <c r="Y34" s="65"/>
      <c r="Z34" s="66"/>
      <c r="AA34" s="66"/>
      <c r="AB34" s="66"/>
      <c r="AC34" s="66"/>
      <c r="AD34" s="66"/>
      <c r="AE34" s="68"/>
      <c r="AF34" s="69" t="str">
        <f>IF(COUNTA(D34:AE34)=0,"",SUM(COUNTIF(D34:AE34,'別紙5-1記載用リスト'!$K$4)*'別紙5-1記載用リスト'!$T$4,COUNTIF(D34:AE34,'別紙5-1記載用リスト'!$K$5)*'別紙5-1記載用リスト'!$T$5,COUNTIF(D34:AE34,'別紙5-1記載用リスト'!$K$6)*'別紙5-1記載用リスト'!$T$6,COUNTIF(D34:AE34,'別紙5-1記載用リスト'!$K$7)*'別紙5-1記載用リスト'!$T$7,COUNTIF(D34:AE34,'別紙5-1記載用リスト'!$K$8)*'別紙5-1記載用リスト'!$T$8,COUNTIF(D34:AE34,'別紙5-1記載用リスト'!$K$9)*'別紙5-1記載用リスト'!$T$9,COUNTIF(D34:AE34,'別紙5-1記載用リスト'!$K$10)*'別紙5-1記載用リスト'!$T$10,COUNTIF(D34:AE34,'別紙5-1記載用リスト'!$K$11)*'別紙5-1記載用リスト'!$T$11,COUNTIF(D34:AE34,'別紙5-1記載用リスト'!$K$12)*'別紙5-1記載用リスト'!$T$12,COUNTIF(D34:AE34,'別紙5-1記載用リスト'!$K$13)*'別紙5-1記載用リスト'!$T$13,COUNTIF(D34:AE34,'別紙5-1記載用リスト'!$K$14)*'別紙5-1記載用リスト'!$T$14,COUNTIF(D34:AE34,'別紙5-1記載用リスト'!$K$15)*'別紙5-1記載用リスト'!$T$15,COUNTIF(D34:AE34,'別紙5-1記載用リスト'!$K$16)*'別紙5-1記載用リスト'!$T$16,COUNTIF(D34:AE34,'別紙5-1記載用リスト'!$K$17)*'別紙5-1記載用リスト'!$T$17,COUNTIF(D34:AE34,'別紙5-1記載用リスト'!$K$18)*'別紙5-1記載用リスト'!$T$18,COUNTIF(D34:AE34,'別紙5-1記載用リスト'!$K$19)*'別紙5-1記載用リスト'!$T$19,COUNTIF(D34:AE34,'別紙5-1記載用リスト'!$K$20)*'別紙5-1記載用リスト'!$T$20,COUNTIF(D34:AE34,'別紙5-1記載用リスト'!$K$21)*'別紙5-1記載用リスト'!$T$21,COUNTIF(D34:AE34,'別紙5-1記載用リスト'!$K$22)*'別紙5-1記載用リスト'!$T$22,COUNTIF(D34:AE34,'別紙5-1記載用リスト'!$K$23)*'別紙5-1記載用リスト'!$T$23,COUNTIF(D34:AE34,'別紙5-1記載用リスト'!$K$24)*'別紙5-1記載用リスト'!$T$24,COUNTIF(D34:AE34,'別紙5-1記載用リスト'!$K$25)*'別紙5-1記載用リスト'!$T$25,COUNTIF(D34:AE34,'別紙5-1記載用リスト'!$K$26)*'別紙5-1記載用リスト'!$T$26,COUNTIF(D34:AE34,'別紙5-1記載用リスト'!$K$27)*'別紙5-1記載用リスト'!$T$27,COUNTIF(D34:AE34,'別紙5-1記載用リスト'!$K$28)*'別紙5-1記載用リスト'!$T$28,COUNTIF(D34:AE34,'別紙5-1記載用リスト'!$K$29)*'別紙5-1記載用リスト'!$T$29,COUNTIF(D34:AE34,'別紙5-1記載用リスト'!$K$30)*'別紙5-1記載用リスト'!$T$30,COUNTIF(D34:AE34,'別紙5-1記載用リスト'!$K$31)*'別紙5-1記載用リスト'!$T$31,COUNTIF(D34:AE34,'別紙5-1記載用リスト'!$K$32)*'別紙5-1記載用リスト'!$T$32,COUNTIF(D34:AE34,'別紙5-1記載用リスト'!$K$33)*'別紙5-1記載用リスト'!$T$33,COUNTIF(D34:AE34,'別紙5-1記載用リスト'!$K$34)*'別紙5-1記載用リスト'!$T$34,COUNTIF(D34:AE34,'別紙5-1記載用リスト'!$K$35)*'別紙5-1記載用リスト'!$T$35,COUNTIF(D34:AE34,'別紙5-1記載用リスト'!$K$36)*'別紙5-1記載用リスト'!$T$36,COUNTIF(D34:AE34,'別紙5-1記載用リスト'!$K$37)*'別紙5-1記載用リスト'!$T$37,COUNTIF(D34:AE34,'別紙5-1記載用リスト'!$K$38)*'別紙5-1記載用リスト'!$T$38,COUNTIF(D34:AE34,'別紙5-1記載用リスト'!$K$39)*'別紙5-1記載用リスト'!$T$39,COUNTIF(D34:AE34,'別紙5-1記載用リスト'!$K$40)*'別紙5-1記載用リスト'!$T$40,COUNTIF(D34:AE34,'別紙5-1記載用リスト'!$K$41)*'別紙5-1記載用リスト'!$T$41,COUNTIF(D34:AE34,'別紙5-1記載用リスト'!$K$42)*'別紙5-1記載用リスト'!$T$42,COUNTIF(D34:AE34,'別紙5-1記載用リスト'!$K$43)*'別紙5-1記載用リスト'!$T$43))</f>
        <v/>
      </c>
      <c r="AG34" s="70" t="str">
        <f t="shared" si="1"/>
        <v/>
      </c>
      <c r="AH34" s="70" t="str">
        <f>IF(OR($AF$5="",AG34=""),"",IF(ROUNDDOWN(AG34/AF$5,2)&gt;1,1,ROUNDDOWN(AG34/AF$5,2)))</f>
        <v/>
      </c>
      <c r="AI34" s="71"/>
      <c r="AJ34" s="71"/>
      <c r="AK34" s="72"/>
    </row>
    <row r="35" spans="1:37" ht="24" customHeight="1">
      <c r="A35" s="65"/>
      <c r="B35" s="66"/>
      <c r="C35" s="67"/>
      <c r="D35" s="65"/>
      <c r="E35" s="66"/>
      <c r="F35" s="66"/>
      <c r="G35" s="66"/>
      <c r="H35" s="66"/>
      <c r="I35" s="66"/>
      <c r="J35" s="68"/>
      <c r="K35" s="65"/>
      <c r="L35" s="66"/>
      <c r="M35" s="66"/>
      <c r="N35" s="66"/>
      <c r="O35" s="66"/>
      <c r="P35" s="66"/>
      <c r="Q35" s="68"/>
      <c r="R35" s="65"/>
      <c r="S35" s="66"/>
      <c r="T35" s="66"/>
      <c r="U35" s="66"/>
      <c r="V35" s="66"/>
      <c r="W35" s="66"/>
      <c r="X35" s="68"/>
      <c r="Y35" s="65"/>
      <c r="Z35" s="66"/>
      <c r="AA35" s="66"/>
      <c r="AB35" s="66"/>
      <c r="AC35" s="66"/>
      <c r="AD35" s="66"/>
      <c r="AE35" s="68"/>
      <c r="AF35" s="69" t="str">
        <f>IF(COUNTA(D35:AE35)=0,"",SUM(COUNTIF(D35:AE35,'別紙5-1記載用リスト'!$K$4)*'別紙5-1記載用リスト'!$T$4,COUNTIF(D35:AE35,'別紙5-1記載用リスト'!$K$5)*'別紙5-1記載用リスト'!$T$5,COUNTIF(D35:AE35,'別紙5-1記載用リスト'!$K$6)*'別紙5-1記載用リスト'!$T$6,COUNTIF(D35:AE35,'別紙5-1記載用リスト'!$K$7)*'別紙5-1記載用リスト'!$T$7,COUNTIF(D35:AE35,'別紙5-1記載用リスト'!$K$8)*'別紙5-1記載用リスト'!$T$8,COUNTIF(D35:AE35,'別紙5-1記載用リスト'!$K$9)*'別紙5-1記載用リスト'!$T$9,COUNTIF(D35:AE35,'別紙5-1記載用リスト'!$K$10)*'別紙5-1記載用リスト'!$T$10,COUNTIF(D35:AE35,'別紙5-1記載用リスト'!$K$11)*'別紙5-1記載用リスト'!$T$11,COUNTIF(D35:AE35,'別紙5-1記載用リスト'!$K$12)*'別紙5-1記載用リスト'!$T$12,COUNTIF(D35:AE35,'別紙5-1記載用リスト'!$K$13)*'別紙5-1記載用リスト'!$T$13,COUNTIF(D35:AE35,'別紙5-1記載用リスト'!$K$14)*'別紙5-1記載用リスト'!$T$14,COUNTIF(D35:AE35,'別紙5-1記載用リスト'!$K$15)*'別紙5-1記載用リスト'!$T$15,COUNTIF(D35:AE35,'別紙5-1記載用リスト'!$K$16)*'別紙5-1記載用リスト'!$T$16,COUNTIF(D35:AE35,'別紙5-1記載用リスト'!$K$17)*'別紙5-1記載用リスト'!$T$17,COUNTIF(D35:AE35,'別紙5-1記載用リスト'!$K$18)*'別紙5-1記載用リスト'!$T$18,COUNTIF(D35:AE35,'別紙5-1記載用リスト'!$K$19)*'別紙5-1記載用リスト'!$T$19,COUNTIF(D35:AE35,'別紙5-1記載用リスト'!$K$20)*'別紙5-1記載用リスト'!$T$20,COUNTIF(D35:AE35,'別紙5-1記載用リスト'!$K$21)*'別紙5-1記載用リスト'!$T$21,COUNTIF(D35:AE35,'別紙5-1記載用リスト'!$K$22)*'別紙5-1記載用リスト'!$T$22,COUNTIF(D35:AE35,'別紙5-1記載用リスト'!$K$23)*'別紙5-1記載用リスト'!$T$23,COUNTIF(D35:AE35,'別紙5-1記載用リスト'!$K$24)*'別紙5-1記載用リスト'!$T$24,COUNTIF(D35:AE35,'別紙5-1記載用リスト'!$K$25)*'別紙5-1記載用リスト'!$T$25,COUNTIF(D35:AE35,'別紙5-1記載用リスト'!$K$26)*'別紙5-1記載用リスト'!$T$26,COUNTIF(D35:AE35,'別紙5-1記載用リスト'!$K$27)*'別紙5-1記載用リスト'!$T$27,COUNTIF(D35:AE35,'別紙5-1記載用リスト'!$K$28)*'別紙5-1記載用リスト'!$T$28,COUNTIF(D35:AE35,'別紙5-1記載用リスト'!$K$29)*'別紙5-1記載用リスト'!$T$29,COUNTIF(D35:AE35,'別紙5-1記載用リスト'!$K$30)*'別紙5-1記載用リスト'!$T$30,COUNTIF(D35:AE35,'別紙5-1記載用リスト'!$K$31)*'別紙5-1記載用リスト'!$T$31,COUNTIF(D35:AE35,'別紙5-1記載用リスト'!$K$32)*'別紙5-1記載用リスト'!$T$32,COUNTIF(D35:AE35,'別紙5-1記載用リスト'!$K$33)*'別紙5-1記載用リスト'!$T$33,COUNTIF(D35:AE35,'別紙5-1記載用リスト'!$K$34)*'別紙5-1記載用リスト'!$T$34,COUNTIF(D35:AE35,'別紙5-1記載用リスト'!$K$35)*'別紙5-1記載用リスト'!$T$35,COUNTIF(D35:AE35,'別紙5-1記載用リスト'!$K$36)*'別紙5-1記載用リスト'!$T$36,COUNTIF(D35:AE35,'別紙5-1記載用リスト'!$K$37)*'別紙5-1記載用リスト'!$T$37,COUNTIF(D35:AE35,'別紙5-1記載用リスト'!$K$38)*'別紙5-1記載用リスト'!$T$38,COUNTIF(D35:AE35,'別紙5-1記載用リスト'!$K$39)*'別紙5-1記載用リスト'!$T$39,COUNTIF(D35:AE35,'別紙5-1記載用リスト'!$K$40)*'別紙5-1記載用リスト'!$T$40,COUNTIF(D35:AE35,'別紙5-1記載用リスト'!$K$41)*'別紙5-1記載用リスト'!$T$41,COUNTIF(D35:AE35,'別紙5-1記載用リスト'!$K$42)*'別紙5-1記載用リスト'!$T$42,COUNTIF(D35:AE35,'別紙5-1記載用リスト'!$K$43)*'別紙5-1記載用リスト'!$T$43))</f>
        <v/>
      </c>
      <c r="AG35" s="70" t="str">
        <f t="shared" si="1"/>
        <v/>
      </c>
      <c r="AH35" s="70" t="str">
        <f>IF(OR($AF$5="",AG35=""),"",IF(ROUNDDOWN(AG35/AF$5,2)&gt;1,1,ROUNDDOWN(AG35/AF$5,2)))</f>
        <v/>
      </c>
      <c r="AI35" s="71"/>
      <c r="AJ35" s="71"/>
      <c r="AK35" s="72"/>
    </row>
    <row r="36" spans="1:37" ht="24" customHeight="1">
      <c r="A36" s="73"/>
      <c r="B36" s="74"/>
      <c r="C36" s="75"/>
      <c r="D36" s="73"/>
      <c r="E36" s="74"/>
      <c r="F36" s="74"/>
      <c r="G36" s="74"/>
      <c r="H36" s="74"/>
      <c r="I36" s="74"/>
      <c r="J36" s="75"/>
      <c r="K36" s="73"/>
      <c r="L36" s="74"/>
      <c r="M36" s="74"/>
      <c r="N36" s="74"/>
      <c r="O36" s="74"/>
      <c r="P36" s="74"/>
      <c r="Q36" s="75"/>
      <c r="R36" s="73"/>
      <c r="S36" s="74"/>
      <c r="T36" s="74"/>
      <c r="U36" s="74"/>
      <c r="V36" s="74"/>
      <c r="W36" s="74"/>
      <c r="X36" s="75"/>
      <c r="Y36" s="310" t="s">
        <v>129</v>
      </c>
      <c r="Z36" s="311"/>
      <c r="AA36" s="312"/>
      <c r="AB36" s="310" t="str">
        <f>IF(COUNTA(A33:A35)=0,"",IF(COUNTIF(A33:A35,A33)=COUNTA(A33:A35),A33,"その他"))</f>
        <v/>
      </c>
      <c r="AC36" s="311"/>
      <c r="AD36" s="311"/>
      <c r="AE36" s="312"/>
      <c r="AF36" s="173" t="s">
        <v>130</v>
      </c>
      <c r="AG36" s="70" t="str">
        <f>IF(COUNT(AG33:AG35)=0,"",ROUNDDOWN(SUM(AG33:AG35),2))</f>
        <v/>
      </c>
      <c r="AH36" s="70" t="str">
        <f>IF(AG36="","",ROUNDDOWN(AG36/$AF$5,1))</f>
        <v/>
      </c>
      <c r="AI36" s="74"/>
      <c r="AJ36" s="74"/>
      <c r="AK36" s="78"/>
    </row>
    <row r="37" spans="1:37" ht="3" customHeight="1" thickBot="1">
      <c r="A37" s="79"/>
      <c r="B37" s="80"/>
      <c r="C37" s="81"/>
      <c r="D37" s="79"/>
      <c r="E37" s="80"/>
      <c r="F37" s="80"/>
      <c r="G37" s="80"/>
      <c r="H37" s="80"/>
      <c r="I37" s="80"/>
      <c r="J37" s="81"/>
      <c r="K37" s="79"/>
      <c r="L37" s="80"/>
      <c r="M37" s="80"/>
      <c r="N37" s="80"/>
      <c r="O37" s="80"/>
      <c r="P37" s="80"/>
      <c r="Q37" s="81"/>
      <c r="R37" s="79"/>
      <c r="S37" s="80"/>
      <c r="T37" s="80"/>
      <c r="U37" s="80"/>
      <c r="V37" s="80"/>
      <c r="W37" s="80"/>
      <c r="X37" s="81"/>
      <c r="Y37" s="79"/>
      <c r="Z37" s="80"/>
      <c r="AA37" s="80"/>
      <c r="AB37" s="80"/>
      <c r="AC37" s="80"/>
      <c r="AD37" s="80"/>
      <c r="AE37" s="81"/>
      <c r="AF37" s="82"/>
      <c r="AG37" s="83"/>
      <c r="AH37" s="83"/>
      <c r="AI37" s="80"/>
      <c r="AJ37" s="80"/>
      <c r="AK37" s="84"/>
    </row>
    <row r="38" spans="1:37" ht="15" customHeight="1">
      <c r="A38" s="50" t="s">
        <v>131</v>
      </c>
    </row>
    <row r="39" spans="1:37" ht="29.25" customHeight="1">
      <c r="A39" s="85" t="s">
        <v>132</v>
      </c>
      <c r="B39" s="337" t="s">
        <v>275</v>
      </c>
      <c r="C39" s="337"/>
      <c r="D39" s="337"/>
      <c r="E39" s="337"/>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row>
    <row r="40" spans="1:37" ht="15" customHeight="1">
      <c r="A40" s="85" t="s">
        <v>133</v>
      </c>
      <c r="B40" s="338" t="s">
        <v>134</v>
      </c>
      <c r="C40" s="338"/>
      <c r="D40" s="338"/>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row>
    <row r="41" spans="1:37" ht="15" customHeight="1">
      <c r="A41" s="339" t="s">
        <v>135</v>
      </c>
      <c r="B41" s="338" t="s">
        <v>136</v>
      </c>
      <c r="C41" s="338"/>
      <c r="D41" s="338"/>
      <c r="E41" s="338"/>
      <c r="F41" s="338"/>
      <c r="G41" s="338"/>
      <c r="H41" s="338"/>
      <c r="I41" s="338"/>
      <c r="J41" s="338"/>
      <c r="K41" s="338"/>
      <c r="L41" s="338"/>
      <c r="M41" s="338"/>
      <c r="N41" s="338"/>
      <c r="O41" s="338"/>
      <c r="P41" s="338"/>
      <c r="Q41" s="338"/>
      <c r="R41" s="338"/>
      <c r="S41" s="338"/>
      <c r="T41" s="338"/>
      <c r="U41" s="338"/>
      <c r="V41" s="338"/>
      <c r="W41" s="338"/>
      <c r="X41" s="338"/>
      <c r="Y41" s="338"/>
      <c r="Z41" s="338"/>
      <c r="AA41" s="338"/>
      <c r="AB41" s="338"/>
      <c r="AC41" s="338"/>
      <c r="AD41" s="338"/>
      <c r="AE41" s="338"/>
      <c r="AF41" s="338"/>
      <c r="AG41" s="338"/>
      <c r="AH41" s="338"/>
      <c r="AI41" s="338"/>
      <c r="AJ41" s="338"/>
      <c r="AK41" s="338"/>
    </row>
    <row r="42" spans="1:37" ht="15" customHeight="1">
      <c r="A42" s="339"/>
      <c r="B42" s="338" t="s">
        <v>137</v>
      </c>
      <c r="C42" s="338"/>
      <c r="D42" s="338"/>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8"/>
      <c r="AF42" s="338"/>
      <c r="AG42" s="338"/>
      <c r="AH42" s="338"/>
      <c r="AI42" s="338"/>
      <c r="AJ42" s="338"/>
      <c r="AK42" s="338"/>
    </row>
    <row r="43" spans="1:37" ht="15" customHeight="1">
      <c r="A43" s="339"/>
      <c r="B43" s="338" t="s">
        <v>138</v>
      </c>
      <c r="C43" s="338"/>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338"/>
      <c r="AJ43" s="338"/>
      <c r="AK43" s="338"/>
    </row>
    <row r="44" spans="1:37" ht="15" customHeight="1">
      <c r="A44" s="339"/>
      <c r="B44" s="340" t="s">
        <v>139</v>
      </c>
      <c r="C44" s="340"/>
      <c r="D44" s="340"/>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40"/>
      <c r="AJ44" s="340"/>
      <c r="AK44" s="340"/>
    </row>
    <row r="45" spans="1:37" ht="15" customHeight="1" thickBot="1">
      <c r="A45" s="85" t="s">
        <v>140</v>
      </c>
      <c r="B45" s="338" t="s">
        <v>141</v>
      </c>
      <c r="C45" s="338"/>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c r="AK45" s="338"/>
    </row>
    <row r="46" spans="1:37" ht="79.5" customHeight="1" thickBot="1">
      <c r="B46" s="344" t="s">
        <v>142</v>
      </c>
      <c r="C46" s="345"/>
      <c r="D46" s="346"/>
      <c r="E46" s="347" t="str">
        <f>CONCATENATE('別紙5-1記載用リスト'!U4,'別紙5-1記載用リスト'!U5,'別紙5-1記載用リスト'!U6,'別紙5-1記載用リスト'!U7,'別紙5-1記載用リスト'!U8,'別紙5-1記載用リスト'!U9,'別紙5-1記載用リスト'!U10,'別紙5-1記載用リスト'!U11,'別紙5-1記載用リスト'!U12,'別紙5-1記載用リスト'!U13,'別紙5-1記載用リスト'!U14,'別紙5-1記載用リスト'!U15,'別紙5-1記載用リスト'!U16,'別紙5-1記載用リスト'!U17,'別紙5-1記載用リスト'!U18,'別紙5-1記載用リスト'!U19,'別紙5-1記載用リスト'!U20,'別紙5-1記載用リスト'!U21,'別紙5-1記載用リスト'!U22,'別紙5-1記載用リスト'!U23)</f>
        <v/>
      </c>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8"/>
      <c r="AI46" s="348"/>
      <c r="AJ46" s="348"/>
      <c r="AK46" s="349"/>
    </row>
    <row r="47" spans="1:37" ht="15" customHeight="1">
      <c r="A47" s="85" t="s">
        <v>143</v>
      </c>
      <c r="B47" s="338" t="s">
        <v>144</v>
      </c>
      <c r="C47" s="338"/>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338"/>
      <c r="AI47" s="338"/>
      <c r="AJ47" s="338"/>
      <c r="AK47" s="338"/>
    </row>
    <row r="48" spans="1:37" ht="15" customHeight="1">
      <c r="A48" s="85" t="s">
        <v>145</v>
      </c>
      <c r="B48" s="338" t="s">
        <v>146</v>
      </c>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row>
    <row r="49" spans="1:37" ht="15" customHeight="1">
      <c r="A49" s="85" t="s">
        <v>147</v>
      </c>
      <c r="B49" s="338" t="s">
        <v>148</v>
      </c>
      <c r="C49" s="338"/>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38"/>
      <c r="AK49" s="338"/>
    </row>
    <row r="50" spans="1:37" ht="15" customHeight="1">
      <c r="A50" s="85" t="s">
        <v>149</v>
      </c>
      <c r="B50" s="338" t="s">
        <v>150</v>
      </c>
      <c r="C50" s="338"/>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row>
    <row r="52" spans="1:37" ht="15" customHeight="1">
      <c r="A52" s="86"/>
      <c r="B52" s="87"/>
      <c r="C52" s="88"/>
      <c r="D52" s="341" t="str">
        <f>IF('別紙5-1記載用リスト'!$E$4="","",'別紙5-1記載用リスト'!$E$4)</f>
        <v>管理者</v>
      </c>
      <c r="E52" s="342"/>
      <c r="F52" s="342"/>
      <c r="G52" s="343"/>
      <c r="H52" s="341" t="str">
        <f>IF('別紙5-1記載用リスト'!$E$5="","",'別紙5-1記載用リスト'!$E$5)</f>
        <v>サービス管理責任者</v>
      </c>
      <c r="I52" s="342"/>
      <c r="J52" s="342"/>
      <c r="K52" s="343"/>
      <c r="L52" s="341" t="str">
        <f>IF('別紙5-1記載用リスト'!$E$6="","",'別紙5-1記載用リスト'!$E$6)</f>
        <v>医師</v>
      </c>
      <c r="M52" s="342"/>
      <c r="N52" s="342"/>
      <c r="O52" s="343"/>
      <c r="P52" s="341" t="str">
        <f>IF('別紙5-1記載用リスト'!$E$7="","",'別紙5-1記載用リスト'!$E$7)</f>
        <v>看護職員</v>
      </c>
      <c r="Q52" s="342"/>
      <c r="R52" s="342"/>
      <c r="S52" s="343"/>
      <c r="T52" s="341" t="str">
        <f>IF('別紙5-1記載用リスト'!$E$8="","",'別紙5-1記載用リスト'!$E$8)</f>
        <v>理学療法士</v>
      </c>
      <c r="U52" s="342"/>
      <c r="V52" s="342"/>
      <c r="W52" s="343"/>
      <c r="X52" s="341" t="str">
        <f>IF('別紙5-1記載用リスト'!$E$9="","",'別紙5-1記載用リスト'!$E$9)</f>
        <v>作業療法士</v>
      </c>
      <c r="Y52" s="342"/>
      <c r="Z52" s="342"/>
      <c r="AA52" s="343"/>
      <c r="AB52" s="341" t="str">
        <f>IF('別紙5-1記載用リスト'!$E$10="","",'別紙5-1記載用リスト'!$E$10)</f>
        <v>生活支援員</v>
      </c>
      <c r="AC52" s="342"/>
      <c r="AD52" s="342"/>
      <c r="AE52" s="343"/>
    </row>
    <row r="53" spans="1:37" ht="15" customHeight="1">
      <c r="A53" s="89"/>
      <c r="B53" s="90"/>
      <c r="C53" s="91"/>
      <c r="D53" s="350" t="s">
        <v>151</v>
      </c>
      <c r="E53" s="351"/>
      <c r="F53" s="352" t="s">
        <v>152</v>
      </c>
      <c r="G53" s="353"/>
      <c r="H53" s="350" t="s">
        <v>151</v>
      </c>
      <c r="I53" s="351"/>
      <c r="J53" s="352" t="s">
        <v>152</v>
      </c>
      <c r="K53" s="353"/>
      <c r="L53" s="350" t="s">
        <v>151</v>
      </c>
      <c r="M53" s="351"/>
      <c r="N53" s="352" t="s">
        <v>152</v>
      </c>
      <c r="O53" s="353"/>
      <c r="P53" s="350" t="s">
        <v>151</v>
      </c>
      <c r="Q53" s="351"/>
      <c r="R53" s="352" t="s">
        <v>152</v>
      </c>
      <c r="S53" s="353"/>
      <c r="T53" s="350" t="s">
        <v>151</v>
      </c>
      <c r="U53" s="351"/>
      <c r="V53" s="352" t="s">
        <v>152</v>
      </c>
      <c r="W53" s="353"/>
      <c r="X53" s="350" t="s">
        <v>151</v>
      </c>
      <c r="Y53" s="351"/>
      <c r="Z53" s="352" t="s">
        <v>152</v>
      </c>
      <c r="AA53" s="353"/>
      <c r="AB53" s="350" t="s">
        <v>151</v>
      </c>
      <c r="AC53" s="351"/>
      <c r="AD53" s="352" t="s">
        <v>152</v>
      </c>
      <c r="AE53" s="353"/>
    </row>
    <row r="54" spans="1:37" ht="15" customHeight="1">
      <c r="A54" s="341" t="s">
        <v>153</v>
      </c>
      <c r="B54" s="343"/>
      <c r="C54" s="92" t="s">
        <v>154</v>
      </c>
      <c r="D54" s="354" t="str">
        <f>IF(COUNTIFS($A$12:$A$37,D52,$B$12:$B$37,"Ａ")=0,"",COUNTIFS($A$12:$A$37,D52,$B$12:$B$37,"Ａ"))</f>
        <v/>
      </c>
      <c r="E54" s="355"/>
      <c r="F54" s="355" t="str">
        <f>IF(COUNTIFS($A$12:$A$37,D52,$B$12:$B$37,"Ｂ")=0,"",COUNTIFS($A$12:$A$37,D52,$B$12:$B$37,"Ｂ"))</f>
        <v/>
      </c>
      <c r="G54" s="356"/>
      <c r="H54" s="354" t="str">
        <f>IF(COUNTIFS($A$12:$A$37,H52,$B$12:$B$37,"Ａ")=0,"",COUNTIFS($A$12:$A$37,H52,$B$12:$B$37,"Ａ"))</f>
        <v/>
      </c>
      <c r="I54" s="355"/>
      <c r="J54" s="355" t="str">
        <f>IF(COUNTIFS($A$12:$A$37,H52,$B$12:$B$37,"Ｂ")=0,"",COUNTIFS($A$12:$A$37,H52,$B$12:$B$37,"Ｂ"))</f>
        <v/>
      </c>
      <c r="K54" s="356"/>
      <c r="L54" s="354" t="str">
        <f>IF(COUNTIFS($A$12:$A$37,L52,$B$12:$B$37,"Ａ")=0,"",COUNTIFS($A$12:$A$37,L52,$B$12:$B$37,"Ａ"))</f>
        <v/>
      </c>
      <c r="M54" s="355"/>
      <c r="N54" s="355" t="str">
        <f>IF(COUNTIFS($A$12:$A$37,L52,$B$12:$B$37,"Ｂ")=0,"",COUNTIFS($A$12:$A$37,L52,$B$12:$B$37,"Ｂ"))</f>
        <v/>
      </c>
      <c r="O54" s="356"/>
      <c r="P54" s="354" t="str">
        <f>IF(COUNTIFS($A$12:$A$37,P52,$B$12:$B$37,"Ａ")=0,"",COUNTIFS($A$12:$A$37,P52,$B$12:$B$37,"Ａ"))</f>
        <v/>
      </c>
      <c r="Q54" s="355"/>
      <c r="R54" s="355" t="str">
        <f>IF(COUNTIFS($A$12:$A$37,P52,$B$12:$B$37,"Ｂ")=0,"",COUNTIFS($A$12:$A$37,P52,$B$12:$B$37,"Ｂ"))</f>
        <v/>
      </c>
      <c r="S54" s="356"/>
      <c r="T54" s="354" t="str">
        <f>IF(COUNTIFS($A$12:$A$37,T52,$B$12:$B$37,"Ａ")=0,"",COUNTIFS($A$12:$A$37,T52,$B$12:$B$37,"Ａ"))</f>
        <v/>
      </c>
      <c r="U54" s="355"/>
      <c r="V54" s="355" t="str">
        <f>IF(COUNTIFS($A$12:$A$37,T52,$B$12:$B$37,"Ｂ")=0,"",COUNTIFS($A$12:$A$37,T52,$B$12:$B$37,"Ｂ"))</f>
        <v/>
      </c>
      <c r="W54" s="356"/>
      <c r="X54" s="354" t="str">
        <f>IF(COUNTIFS($A$12:$A$37,X52,$B$12:$B$37,"Ａ")=0,"",COUNTIFS($A$12:$A$37,X52,$B$12:$B$37,"Ａ"))</f>
        <v/>
      </c>
      <c r="Y54" s="355"/>
      <c r="Z54" s="355" t="str">
        <f>IF(COUNTIFS($A$12:$A$37,X52,$B$12:$B$37,"Ｂ")=0,"",COUNTIFS($A$12:$A$37,X52,$B$12:$B$37,"Ｂ"))</f>
        <v/>
      </c>
      <c r="AA54" s="356"/>
      <c r="AB54" s="354" t="str">
        <f>IF(COUNTIFS($A$12:$A$37,AB52,$B$12:$B$37,"Ａ")=0,"",COUNTIFS($A$12:$A$37,AB52,$B$12:$B$37,"Ａ"))</f>
        <v/>
      </c>
      <c r="AC54" s="355"/>
      <c r="AD54" s="355" t="str">
        <f>IF(COUNTIFS($A$12:$A$37,AB52,$B$12:$B$37,"Ｂ")=0,"",COUNTIFS($A$12:$A$37,AB52,$B$12:$B$37,"Ｂ"))</f>
        <v/>
      </c>
      <c r="AE54" s="356"/>
    </row>
    <row r="55" spans="1:37" ht="15" customHeight="1">
      <c r="A55" s="350"/>
      <c r="B55" s="353"/>
      <c r="C55" s="93" t="s">
        <v>155</v>
      </c>
      <c r="D55" s="357" t="str">
        <f>IF(COUNTIFS($A$12:$A$37,D52,$B$12:$B$37,"Ｃ")=0,"",COUNTIFS($A$12:$A$37,D52,$B$12:$B$37,"Ｃ"))</f>
        <v/>
      </c>
      <c r="E55" s="358"/>
      <c r="F55" s="358" t="str">
        <f>IF(COUNTIFS($A$12:$A$37,D52,$B$12:$B$37,"Ｄ")=0,"",COUNTIFS($A$12:$A$37,D52,$B$12:$B$37,"Ｄ"))</f>
        <v/>
      </c>
      <c r="G55" s="359"/>
      <c r="H55" s="357" t="str">
        <f>IF(COUNTIFS($A$12:$A$37,H52,$B$12:$B$37,"Ｃ")=0,"",COUNTIFS($A$12:$A$37,H52,$B$12:$B$37,"Ｃ"))</f>
        <v/>
      </c>
      <c r="I55" s="358"/>
      <c r="J55" s="358" t="str">
        <f>IF(COUNTIFS($A$12:$A$37,H52,$B$12:$B$37,"Ｄ")=0,"",COUNTIFS($A$12:$A$37,H52,$B$12:$B$37,"Ｄ"))</f>
        <v/>
      </c>
      <c r="K55" s="359"/>
      <c r="L55" s="357" t="str">
        <f>IF(COUNTIFS($A$12:$A$37,L52,$B$12:$B$37,"Ｃ")=0,"",COUNTIFS($A$12:$A$37,L52,$B$12:$B$37,"Ｃ"))</f>
        <v/>
      </c>
      <c r="M55" s="358"/>
      <c r="N55" s="358" t="str">
        <f>IF(COUNTIFS($A$12:$A$37,L52,$B$12:$B$37,"Ｄ")=0,"",COUNTIFS($A$12:$A$37,L52,$B$12:$B$37,"Ｄ"))</f>
        <v/>
      </c>
      <c r="O55" s="359"/>
      <c r="P55" s="357" t="str">
        <f>IF(COUNTIFS($A$12:$A$37,P52,$B$12:$B$37,"Ｃ")=0,"",COUNTIFS($A$12:$A$37,P52,$B$12:$B$37,"Ｃ"))</f>
        <v/>
      </c>
      <c r="Q55" s="358"/>
      <c r="R55" s="358" t="str">
        <f>IF(COUNTIFS($A$12:$A$37,P52,$B$12:$B$37,"Ｄ")=0,"",COUNTIFS($A$12:$A$37,P52,$B$12:$B$37,"Ｄ"))</f>
        <v/>
      </c>
      <c r="S55" s="359"/>
      <c r="T55" s="357" t="str">
        <f>IF(COUNTIFS($A$12:$A$37,T52,$B$12:$B$37,"Ｃ")=0,"",COUNTIFS($A$12:$A$37,T52,$B$12:$B$37,"Ｃ"))</f>
        <v/>
      </c>
      <c r="U55" s="358"/>
      <c r="V55" s="358" t="str">
        <f>IF(COUNTIFS($A$12:$A$37,T52,$B$12:$B$37,"Ｄ")=0,"",COUNTIFS($A$12:$A$37,T52,$B$12:$B$37,"Ｄ"))</f>
        <v/>
      </c>
      <c r="W55" s="359"/>
      <c r="X55" s="357" t="str">
        <f>IF(COUNTIFS($A$12:$A$37,X52,$B$12:$B$37,"Ｃ")=0,"",COUNTIFS($A$12:$A$37,X52,$B$12:$B$37,"Ｃ"))</f>
        <v/>
      </c>
      <c r="Y55" s="358"/>
      <c r="Z55" s="358" t="str">
        <f>IF(COUNTIFS($A$12:$A$37,X52,$B$12:$B$37,"Ｄ")=0,"",COUNTIFS($A$12:$A$37,X52,$B$12:$B$37,"Ｄ"))</f>
        <v/>
      </c>
      <c r="AA55" s="359"/>
      <c r="AB55" s="357" t="str">
        <f>IF(COUNTIFS($A$12:$A$37,AB52,$B$12:$B$37,"Ｃ")=0,"",COUNTIFS($A$12:$A$37,AB52,$B$12:$B$37,"Ｃ"))</f>
        <v/>
      </c>
      <c r="AC55" s="358"/>
      <c r="AD55" s="358" t="str">
        <f>IF(COUNTIFS($A$12:$A$37,AB52,$B$12:$B$37,"Ｄ")=0,"",COUNTIFS($A$12:$A$37,AB52,$B$12:$B$37,"Ｄ"))</f>
        <v/>
      </c>
      <c r="AE55" s="359"/>
    </row>
    <row r="56" spans="1:37" ht="15" customHeight="1">
      <c r="A56" s="310" t="s">
        <v>156</v>
      </c>
      <c r="B56" s="301"/>
      <c r="C56" s="313"/>
      <c r="D56" s="360" t="str">
        <f>IF(SUM(SUMIFS($AH$12:$AH$37,$A$12:$A$37,D52,$B$12:$B$37,"Ａ"),SUMIFS($AH$12:$AH$37,$A$12:$A$37,D52,$B$12:$B$37,"Ｃ"))=0,"",SUM(SUMIFS($AH$12:$AH$37,$A$12:$A$37,D52,$B$12:$B$37,"Ａ"),SUMIFS($AH$12:$AH$37,$A$12:$A$37,D52,$B$12:$B$37,"Ｃ")))</f>
        <v/>
      </c>
      <c r="E56" s="361"/>
      <c r="F56" s="361" t="str">
        <f>IF(SUM(SUMIFS($AH$12:$AH$37,$A$12:$A$37,D52,$B$12:$B$37,"Ｂ"),SUMIFS($AH$12:$AH$37,$A$12:$A$37,D52,$B$12:$B$37,"Ｄ"))=0,"",SUM(SUMIFS($AH$12:$AH$37,$A$12:$A$37,D52,$B$12:$B$37,"Ｂ"),SUMIFS($AH$12:$AH$37,$A$12:$A$37,D52,$B$12:$B$37,"Ｄ")))</f>
        <v/>
      </c>
      <c r="G56" s="362"/>
      <c r="H56" s="360" t="str">
        <f>IF(SUM(SUMIFS($AH$12:$AH$37,$A$12:$A$37,H52,$B$12:$B$37,"Ａ"),SUMIFS($AH$12:$AH$37,$A$12:$A$37,H52,$B$12:$B$37,"Ｃ"))=0,"",SUM(SUMIFS($AH$12:$AH$37,$A$12:$A$37,H52,$B$12:$B$37,"Ａ"),SUMIFS($AH$12:$AH$37,$A$12:$A$37,H52,$B$12:$B$37,"Ｃ")))</f>
        <v/>
      </c>
      <c r="I56" s="361"/>
      <c r="J56" s="361" t="str">
        <f>IF(SUM(SUMIFS($AH$12:$AH$37,$A$12:$A$37,H52,$B$12:$B$37,"Ｂ"),SUMIFS($AH$12:$AH$37,$A$12:$A$37,H52,$B$12:$B$37,"Ｄ"))=0,"",SUM(SUMIFS($AH$12:$AH$37,$A$12:$A$37,H52,$B$12:$B$37,"Ｂ"),SUMIFS($AH$12:$AH$37,$A$12:$A$37,H52,$B$12:$B$37,"Ｄ")))</f>
        <v/>
      </c>
      <c r="K56" s="362"/>
      <c r="L56" s="360" t="str">
        <f>IF(SUM(SUMIFS($AH$12:$AH$37,$A$12:$A$37,L52,$B$12:$B$37,"Ａ"),SUMIFS($AH$12:$AH$37,$A$12:$A$37,L52,$B$12:$B$37,"Ｃ"))=0,"",SUM(SUMIFS($AH$12:$AH$37,$A$12:$A$37,L52,$B$12:$B$37,"Ａ"),SUMIFS($AH$12:$AH$37,$A$12:$A$37,L52,$B$12:$B$37,"Ｃ")))</f>
        <v/>
      </c>
      <c r="M56" s="361"/>
      <c r="N56" s="361" t="str">
        <f>IF(SUM(SUMIFS($AH$12:$AH$37,$A$12:$A$37,L52,$B$12:$B$37,"Ｂ"),SUMIFS($AH$12:$AH$37,$A$12:$A$37,L52,$B$12:$B$37,"Ｄ"))=0,"",SUM(SUMIFS($AH$12:$AH$37,$A$12:$A$37,L52,$B$12:$B$37,"Ｂ"),SUMIFS($AH$12:$AH$37,$A$12:$A$37,L52,$B$12:$B$37,"Ｄ")))</f>
        <v/>
      </c>
      <c r="O56" s="362"/>
      <c r="P56" s="360" t="str">
        <f>IF(SUM(SUMIFS($AH$12:$AH$37,$A$12:$A$37,P52,$B$12:$B$37,"Ａ"),SUMIFS($AH$12:$AH$37,$A$12:$A$37,P52,$B$12:$B$37,"Ｃ"))=0,"",SUM(SUMIFS($AH$12:$AH$37,$A$12:$A$37,P52,$B$12:$B$37,"Ａ"),SUMIFS($AH$12:$AH$37,$A$12:$A$37,P52,$B$12:$B$37,"Ｃ")))</f>
        <v/>
      </c>
      <c r="Q56" s="361"/>
      <c r="R56" s="361" t="str">
        <f>IF(SUM(SUMIFS($AH$12:$AH$37,$A$12:$A$37,P52,$B$12:$B$37,"Ｂ"),SUMIFS($AH$12:$AH$37,$A$12:$A$37,P52,$B$12:$B$37,"Ｄ"))=0,"",SUM(SUMIFS($AH$12:$AH$37,$A$12:$A$37,P52,$B$12:$B$37,"Ｂ"),SUMIFS($AH$12:$AH$37,$A$12:$A$37,P52,$B$12:$B$37,"Ｄ")))</f>
        <v/>
      </c>
      <c r="S56" s="362"/>
      <c r="T56" s="360" t="str">
        <f>IF(SUM(SUMIFS($AH$12:$AH$37,$A$12:$A$37,T52,$B$12:$B$37,"Ａ"),SUMIFS($AH$12:$AH$37,$A$12:$A$37,T52,$B$12:$B$37,"Ｃ"))=0,"",SUM(SUMIFS($AH$12:$AH$37,$A$12:$A$37,T52,$B$12:$B$37,"Ａ"),SUMIFS($AH$12:$AH$37,$A$12:$A$37,T52,$B$12:$B$37,"Ｃ")))</f>
        <v/>
      </c>
      <c r="U56" s="361"/>
      <c r="V56" s="361" t="str">
        <f>IF(SUM(SUMIFS($AH$12:$AH$37,$A$12:$A$37,T52,$B$12:$B$37,"Ｂ"),SUMIFS($AH$12:$AH$37,$A$12:$A$37,T52,$B$12:$B$37,"Ｄ"))=0,"",SUM(SUMIFS($AH$12:$AH$37,$A$12:$A$37,T52,$B$12:$B$37,"Ｂ"),SUMIFS($AH$12:$AH$37,$A$12:$A$37,T52,$B$12:$B$37,"Ｄ")))</f>
        <v/>
      </c>
      <c r="W56" s="362"/>
      <c r="X56" s="360" t="str">
        <f>IF(SUM(SUMIFS($AH$12:$AH$37,$A$12:$A$37,X52,$B$12:$B$37,"Ａ"),SUMIFS($AH$12:$AH$37,$A$12:$A$37,X52,$B$12:$B$37,"Ｃ"))=0,"",SUM(SUMIFS($AH$12:$AH$37,$A$12:$A$37,X52,$B$12:$B$37,"Ａ"),SUMIFS($AH$12:$AH$37,$A$12:$A$37,X52,$B$12:$B$37,"Ｃ")))</f>
        <v/>
      </c>
      <c r="Y56" s="361"/>
      <c r="Z56" s="361" t="str">
        <f>IF(SUM(SUMIFS($AH$12:$AH$37,$A$12:$A$37,X52,$B$12:$B$37,"Ｂ"),SUMIFS($AH$12:$AH$37,$A$12:$A$37,X52,$B$12:$B$37,"Ｄ"))=0,"",SUM(SUMIFS($AH$12:$AH$37,$A$12:$A$37,X52,$B$12:$B$37,"Ｂ"),SUMIFS($AH$12:$AH$37,$A$12:$A$37,X52,$B$12:$B$37,"Ｄ")))</f>
        <v/>
      </c>
      <c r="AA56" s="362"/>
      <c r="AB56" s="360" t="str">
        <f>IF(SUM(SUMIFS($AH$12:$AH$37,$A$12:$A$37,AB52,$B$12:$B$37,"Ａ"),SUMIFS($AH$12:$AH$37,$A$12:$A$37,AB52,$B$12:$B$37,"Ｃ"))=0,"",SUM(SUMIFS($AH$12:$AH$37,$A$12:$A$37,AB52,$B$12:$B$37,"Ａ"),SUMIFS($AH$12:$AH$37,$A$12:$A$37,AB52,$B$12:$B$37,"Ｃ")))</f>
        <v/>
      </c>
      <c r="AC56" s="361"/>
      <c r="AD56" s="361" t="str">
        <f>IF(SUM(SUMIFS($AH$12:$AH$37,$A$12:$A$37,AB52,$B$12:$B$37,"Ｂ"),SUMIFS($AH$12:$AH$37,$A$12:$A$37,AB52,$B$12:$B$37,"Ｄ"))=0,"",SUM(SUMIFS($AH$12:$AH$37,$A$12:$A$37,AB52,$B$12:$B$37,"Ｂ"),SUMIFS($AH$12:$AH$37,$A$12:$A$37,AB52,$B$12:$B$37,"Ｄ")))</f>
        <v/>
      </c>
      <c r="AE56" s="362"/>
    </row>
    <row r="57" spans="1:37" ht="15" customHeight="1">
      <c r="A57" s="310" t="s">
        <v>157</v>
      </c>
      <c r="B57" s="301"/>
      <c r="C57" s="313"/>
      <c r="D57" s="363" t="str">
        <f>IF(SUM(D56,F56)=0,"",SUM(D56,F56))</f>
        <v/>
      </c>
      <c r="E57" s="364"/>
      <c r="F57" s="364"/>
      <c r="G57" s="365"/>
      <c r="H57" s="363" t="str">
        <f>IF(SUM(H56,J56)=0,"",SUM(H56,J56))</f>
        <v/>
      </c>
      <c r="I57" s="364"/>
      <c r="J57" s="364"/>
      <c r="K57" s="365"/>
      <c r="L57" s="363" t="str">
        <f>IF(SUM(L56,N56)=0,"",SUM(L56,N56))</f>
        <v/>
      </c>
      <c r="M57" s="364"/>
      <c r="N57" s="364"/>
      <c r="O57" s="365"/>
      <c r="P57" s="363" t="str">
        <f>IF(SUM(P56,R56)=0,"",SUM(P56,R56))</f>
        <v/>
      </c>
      <c r="Q57" s="364"/>
      <c r="R57" s="364"/>
      <c r="S57" s="365"/>
      <c r="T57" s="363" t="str">
        <f>IF(SUM(T56,V56)=0,"",SUM(T56,V56))</f>
        <v/>
      </c>
      <c r="U57" s="364"/>
      <c r="V57" s="364"/>
      <c r="W57" s="365"/>
      <c r="X57" s="363" t="str">
        <f>IF(SUM(X56,Z56)=0,"",SUM(X56,Z56))</f>
        <v/>
      </c>
      <c r="Y57" s="364"/>
      <c r="Z57" s="364"/>
      <c r="AA57" s="365"/>
      <c r="AB57" s="363" t="str">
        <f>IF(SUM(AB56,AD56)=0,"",SUM(AB56,AD56))</f>
        <v/>
      </c>
      <c r="AC57" s="364"/>
      <c r="AD57" s="364"/>
      <c r="AE57" s="365"/>
    </row>
    <row r="59" spans="1:37" ht="15" customHeight="1">
      <c r="A59" s="86"/>
      <c r="B59" s="87"/>
      <c r="C59" s="88"/>
      <c r="D59" s="341" t="str">
        <f>IF('別紙5-1記載用リスト'!$E$11="","",'別紙5-1記載用リスト'!$E$11)</f>
        <v>地域移行支援員</v>
      </c>
      <c r="E59" s="342"/>
      <c r="F59" s="342"/>
      <c r="G59" s="343"/>
      <c r="H59" s="341" t="str">
        <f>IF('別紙5-1記載用リスト'!$E$12="","",'別紙5-1記載用リスト'!$E$12)</f>
        <v>職業指導員</v>
      </c>
      <c r="I59" s="342"/>
      <c r="J59" s="342"/>
      <c r="K59" s="343"/>
      <c r="L59" s="341" t="str">
        <f>IF('別紙5-1記載用リスト'!$E$13="","",'別紙5-1記載用リスト'!$E$13)</f>
        <v>就労支援員</v>
      </c>
      <c r="M59" s="342"/>
      <c r="N59" s="342"/>
      <c r="O59" s="343"/>
      <c r="P59" s="341" t="str">
        <f>IF('別紙5-1記載用リスト'!$E$14="","",'別紙5-1記載用リスト'!$E$14)</f>
        <v>就労定着支援員</v>
      </c>
      <c r="Q59" s="342"/>
      <c r="R59" s="342"/>
      <c r="S59" s="343"/>
      <c r="T59" s="341" t="str">
        <f>IF('別紙5-1記載用リスト'!$E$15="","",'別紙5-1記載用リスト'!$E$15)</f>
        <v>世話人</v>
      </c>
      <c r="U59" s="342"/>
      <c r="V59" s="342"/>
      <c r="W59" s="343"/>
      <c r="X59" s="341" t="str">
        <f>IF('別紙5-1記載用リスト'!$E$16="","",'別紙5-1記載用リスト'!$E$16)</f>
        <v>賃金向上達成指導員</v>
      </c>
      <c r="Y59" s="342"/>
      <c r="Z59" s="342"/>
      <c r="AA59" s="343"/>
      <c r="AB59" s="341" t="str">
        <f>IF('別紙5-1記載用リスト'!$E$17="","",'別紙5-1記載用リスト'!$E$17)</f>
        <v>目標工賃達成指導員</v>
      </c>
      <c r="AC59" s="342"/>
      <c r="AD59" s="342"/>
      <c r="AE59" s="343"/>
    </row>
    <row r="60" spans="1:37" ht="15" customHeight="1">
      <c r="A60" s="89"/>
      <c r="B60" s="90"/>
      <c r="C60" s="91"/>
      <c r="D60" s="350" t="s">
        <v>151</v>
      </c>
      <c r="E60" s="351"/>
      <c r="F60" s="352" t="s">
        <v>152</v>
      </c>
      <c r="G60" s="353"/>
      <c r="H60" s="350" t="s">
        <v>151</v>
      </c>
      <c r="I60" s="351"/>
      <c r="J60" s="352" t="s">
        <v>152</v>
      </c>
      <c r="K60" s="353"/>
      <c r="L60" s="350" t="s">
        <v>151</v>
      </c>
      <c r="M60" s="351"/>
      <c r="N60" s="352" t="s">
        <v>152</v>
      </c>
      <c r="O60" s="353"/>
      <c r="P60" s="350" t="s">
        <v>151</v>
      </c>
      <c r="Q60" s="351"/>
      <c r="R60" s="352" t="s">
        <v>152</v>
      </c>
      <c r="S60" s="353"/>
      <c r="T60" s="350" t="s">
        <v>151</v>
      </c>
      <c r="U60" s="351"/>
      <c r="V60" s="352" t="s">
        <v>152</v>
      </c>
      <c r="W60" s="353"/>
      <c r="X60" s="350" t="s">
        <v>151</v>
      </c>
      <c r="Y60" s="351"/>
      <c r="Z60" s="352" t="s">
        <v>152</v>
      </c>
      <c r="AA60" s="353"/>
      <c r="AB60" s="350" t="s">
        <v>151</v>
      </c>
      <c r="AC60" s="351"/>
      <c r="AD60" s="352" t="s">
        <v>152</v>
      </c>
      <c r="AE60" s="353"/>
    </row>
    <row r="61" spans="1:37" ht="15" customHeight="1">
      <c r="A61" s="341" t="s">
        <v>153</v>
      </c>
      <c r="B61" s="343"/>
      <c r="C61" s="92" t="s">
        <v>154</v>
      </c>
      <c r="D61" s="354" t="str">
        <f>IF(COUNTIFS($A$12:$A$37,D59,$B$12:$B$37,"Ａ")=0,"",COUNTIFS($A$12:$A$37,D59,$B$12:$B$37,"Ａ"))</f>
        <v/>
      </c>
      <c r="E61" s="355"/>
      <c r="F61" s="355" t="str">
        <f>IF(COUNTIFS($A$12:$A$37,D59,$B$12:$B$37,"Ｂ")=0,"",COUNTIFS($A$12:$A$37,D59,$B$12:$B$37,"Ｂ"))</f>
        <v/>
      </c>
      <c r="G61" s="356"/>
      <c r="H61" s="354" t="str">
        <f>IF(COUNTIFS($A$12:$A$37,H59,$B$12:$B$37,"Ａ")=0,"",COUNTIFS($A$12:$A$37,H59,$B$12:$B$37,"Ａ"))</f>
        <v/>
      </c>
      <c r="I61" s="355"/>
      <c r="J61" s="355" t="str">
        <f>IF(COUNTIFS($A$12:$A$37,H59,$B$12:$B$37,"Ｂ")=0,"",COUNTIFS($A$12:$A$37,H59,$B$12:$B$37,"Ｂ"))</f>
        <v/>
      </c>
      <c r="K61" s="356"/>
      <c r="L61" s="354" t="str">
        <f>IF(COUNTIFS($A$12:$A$37,L59,$B$12:$B$37,"Ａ")=0,"",COUNTIFS($A$12:$A$37,L59,$B$12:$B$37,"Ａ"))</f>
        <v/>
      </c>
      <c r="M61" s="355"/>
      <c r="N61" s="355" t="str">
        <f>IF(COUNTIFS($A$12:$A$37,L59,$B$12:$B$37,"Ｂ")=0,"",COUNTIFS($A$12:$A$37,L59,$B$12:$B$37,"Ｂ"))</f>
        <v/>
      </c>
      <c r="O61" s="356"/>
      <c r="P61" s="354" t="str">
        <f>IF(COUNTIFS($A$12:$A$37,P59,$B$12:$B$37,"Ａ")=0,"",COUNTIFS($A$12:$A$37,P59,$B$12:$B$37,"Ａ"))</f>
        <v/>
      </c>
      <c r="Q61" s="355"/>
      <c r="R61" s="355" t="str">
        <f>IF(COUNTIFS($A$12:$A$37,P59,$B$12:$B$37,"Ｂ")=0,"",COUNTIFS($A$12:$A$37,P59,$B$12:$B$37,"Ｂ"))</f>
        <v/>
      </c>
      <c r="S61" s="356"/>
      <c r="T61" s="354" t="str">
        <f>IF(COUNTIFS($A$12:$A$37,T59,$B$12:$B$37,"Ａ")=0,"",COUNTIFS($A$12:$A$37,T59,$B$12:$B$37,"Ａ"))</f>
        <v/>
      </c>
      <c r="U61" s="355"/>
      <c r="V61" s="355" t="str">
        <f>IF(COUNTIFS($A$12:$A$37,T59,$B$12:$B$37,"Ｂ")=0,"",COUNTIFS($A$12:$A$37,T59,$B$12:$B$37,"Ｂ"))</f>
        <v/>
      </c>
      <c r="W61" s="356"/>
      <c r="X61" s="354" t="str">
        <f>IF(COUNTIFS($A$12:$A$37,X59,$B$12:$B$37,"Ａ")=0,"",COUNTIFS($A$12:$A$37,X59,$B$12:$B$37,"Ａ"))</f>
        <v/>
      </c>
      <c r="Y61" s="355"/>
      <c r="Z61" s="355" t="str">
        <f>IF(COUNTIFS($A$12:$A$37,X59,$B$12:$B$37,"Ｂ")=0,"",COUNTIFS($A$12:$A$37,X59,$B$12:$B$37,"Ｂ"))</f>
        <v/>
      </c>
      <c r="AA61" s="356"/>
      <c r="AB61" s="354" t="str">
        <f>IF(COUNTIFS($A$12:$A$37,AB59,$B$12:$B$37,"Ａ")=0,"",COUNTIFS($A$12:$A$37,AB59,$B$12:$B$37,"Ａ"))</f>
        <v/>
      </c>
      <c r="AC61" s="355"/>
      <c r="AD61" s="355" t="str">
        <f>IF(COUNTIFS($A$12:$A$37,AB59,$B$12:$B$37,"Ｂ")=0,"",COUNTIFS($A$12:$A$37,AB59,$B$12:$B$37,"Ｂ"))</f>
        <v/>
      </c>
      <c r="AE61" s="356"/>
    </row>
    <row r="62" spans="1:37" ht="15" customHeight="1">
      <c r="A62" s="350"/>
      <c r="B62" s="353"/>
      <c r="C62" s="93" t="s">
        <v>155</v>
      </c>
      <c r="D62" s="357" t="str">
        <f>IF(COUNTIFS($A$12:$A$37,D59,$B$12:$B$37,"Ｃ")=0,"",COUNTIFS($A$12:$A$37,D59,$B$12:$B$37,"Ｃ"))</f>
        <v/>
      </c>
      <c r="E62" s="358"/>
      <c r="F62" s="358" t="str">
        <f>IF(COUNTIFS($A$12:$A$37,D59,$B$12:$B$37,"Ｄ")=0,"",COUNTIFS($A$12:$A$37,D59,$B$12:$B$37,"Ｄ"))</f>
        <v/>
      </c>
      <c r="G62" s="359"/>
      <c r="H62" s="357" t="str">
        <f>IF(COUNTIFS($A$12:$A$37,H59,$B$12:$B$37,"Ｃ")=0,"",COUNTIFS($A$12:$A$37,H59,$B$12:$B$37,"Ｃ"))</f>
        <v/>
      </c>
      <c r="I62" s="358"/>
      <c r="J62" s="358" t="str">
        <f>IF(COUNTIFS($A$12:$A$37,H59,$B$12:$B$37,"Ｄ")=0,"",COUNTIFS($A$12:$A$37,H59,$B$12:$B$37,"Ｄ"))</f>
        <v/>
      </c>
      <c r="K62" s="359"/>
      <c r="L62" s="357" t="str">
        <f>IF(COUNTIFS($A$12:$A$37,L59,$B$12:$B$37,"Ｃ")=0,"",COUNTIFS($A$12:$A$37,L59,$B$12:$B$37,"Ｃ"))</f>
        <v/>
      </c>
      <c r="M62" s="358"/>
      <c r="N62" s="358" t="str">
        <f>IF(COUNTIFS($A$12:$A$37,L59,$B$12:$B$37,"Ｄ")=0,"",COUNTIFS($A$12:$A$37,L59,$B$12:$B$37,"Ｄ"))</f>
        <v/>
      </c>
      <c r="O62" s="359"/>
      <c r="P62" s="357" t="str">
        <f>IF(COUNTIFS($A$12:$A$37,P59,$B$12:$B$37,"Ｃ")=0,"",COUNTIFS($A$12:$A$37,P59,$B$12:$B$37,"Ｃ"))</f>
        <v/>
      </c>
      <c r="Q62" s="358"/>
      <c r="R62" s="358" t="str">
        <f>IF(COUNTIFS($A$12:$A$37,P59,$B$12:$B$37,"Ｄ")=0,"",COUNTIFS($A$12:$A$37,P59,$B$12:$B$37,"Ｄ"))</f>
        <v/>
      </c>
      <c r="S62" s="359"/>
      <c r="T62" s="357" t="str">
        <f>IF(COUNTIFS($A$12:$A$37,T59,$B$12:$B$37,"Ｃ")=0,"",COUNTIFS($A$12:$A$37,T59,$B$12:$B$37,"Ｃ"))</f>
        <v/>
      </c>
      <c r="U62" s="358"/>
      <c r="V62" s="358" t="str">
        <f>IF(COUNTIFS($A$12:$A$37,T59,$B$12:$B$37,"Ｄ")=0,"",COUNTIFS($A$12:$A$37,T59,$B$12:$B$37,"Ｄ"))</f>
        <v/>
      </c>
      <c r="W62" s="359"/>
      <c r="X62" s="357" t="str">
        <f>IF(COUNTIFS($A$12:$A$37,X59,$B$12:$B$37,"Ｃ")=0,"",COUNTIFS($A$12:$A$37,X59,$B$12:$B$37,"Ｃ"))</f>
        <v/>
      </c>
      <c r="Y62" s="358"/>
      <c r="Z62" s="358" t="str">
        <f>IF(COUNTIFS($A$12:$A$37,X59,$B$12:$B$37,"Ｄ")=0,"",COUNTIFS($A$12:$A$37,X59,$B$12:$B$37,"Ｄ"))</f>
        <v/>
      </c>
      <c r="AA62" s="359"/>
      <c r="AB62" s="357" t="str">
        <f>IF(COUNTIFS($A$12:$A$37,AB59,$B$12:$B$37,"Ｃ")=0,"",COUNTIFS($A$12:$A$37,AB59,$B$12:$B$37,"Ｃ"))</f>
        <v/>
      </c>
      <c r="AC62" s="358"/>
      <c r="AD62" s="358" t="str">
        <f>IF(COUNTIFS($A$12:$A$37,AB59,$B$12:$B$37,"Ｄ")=0,"",COUNTIFS($A$12:$A$37,AB59,$B$12:$B$37,"Ｄ"))</f>
        <v/>
      </c>
      <c r="AE62" s="359"/>
    </row>
    <row r="63" spans="1:37" ht="15" customHeight="1">
      <c r="A63" s="310" t="s">
        <v>156</v>
      </c>
      <c r="B63" s="301"/>
      <c r="C63" s="313"/>
      <c r="D63" s="360" t="str">
        <f>IF(SUM(SUMIFS($AH$12:$AH$37,$A$12:$A$37,D59,$B$12:$B$37,"Ａ"),SUMIFS($AH$12:$AH$37,$A$12:$A$37,D59,$B$12:$B$37,"Ｃ"))=0,"",SUM(SUMIFS($AH$12:$AH$37,$A$12:$A$37,D59,$B$12:$B$37,"Ａ"),SUMIFS($AH$12:$AH$37,$A$12:$A$37,D59,$B$12:$B$37,"Ｃ")))</f>
        <v/>
      </c>
      <c r="E63" s="361"/>
      <c r="F63" s="361" t="str">
        <f>IF(SUM(SUMIFS($AH$12:$AH$37,$A$12:$A$37,D59,$B$12:$B$37,"Ｂ"),SUMIFS($AH$12:$AH$37,$A$12:$A$37,D59,$B$12:$B$37,"Ｄ"))=0,"",SUM(SUMIFS($AH$12:$AH$37,$A$12:$A$37,D59,$B$12:$B$37,"Ｂ"),SUMIFS($AH$12:$AH$37,$A$12:$A$37,D59,$B$12:$B$37,"Ｄ")))</f>
        <v/>
      </c>
      <c r="G63" s="362"/>
      <c r="H63" s="360" t="str">
        <f>IF(SUM(SUMIFS($AH$12:$AH$37,$A$12:$A$37,H59,$B$12:$B$37,"Ａ"),SUMIFS($AH$12:$AH$37,$A$12:$A$37,H59,$B$12:$B$37,"Ｃ"))=0,"",SUM(SUMIFS($AH$12:$AH$37,$A$12:$A$37,H59,$B$12:$B$37,"Ａ"),SUMIFS($AH$12:$AH$37,$A$12:$A$37,H59,$B$12:$B$37,"Ｃ")))</f>
        <v/>
      </c>
      <c r="I63" s="361"/>
      <c r="J63" s="361" t="str">
        <f>IF(SUM(SUMIFS($AH$12:$AH$37,$A$12:$A$37,H59,$B$12:$B$37,"Ｂ"),SUMIFS($AH$12:$AH$37,$A$12:$A$37,H59,$B$12:$B$37,"Ｄ"))=0,"",SUM(SUMIFS($AH$12:$AH$37,$A$12:$A$37,H59,$B$12:$B$37,"Ｂ"),SUMIFS($AH$12:$AH$37,$A$12:$A$37,H59,$B$12:$B$37,"Ｄ")))</f>
        <v/>
      </c>
      <c r="K63" s="362"/>
      <c r="L63" s="360" t="str">
        <f>IF(SUM(SUMIFS($AH$12:$AH$37,$A$12:$A$37,L59,$B$12:$B$37,"Ａ"),SUMIFS($AH$12:$AH$37,$A$12:$A$37,L59,$B$12:$B$37,"Ｃ"))=0,"",SUM(SUMIFS($AH$12:$AH$37,$A$12:$A$37,L59,$B$12:$B$37,"Ａ"),SUMIFS($AH$12:$AH$37,$A$12:$A$37,L59,$B$12:$B$37,"Ｃ")))</f>
        <v/>
      </c>
      <c r="M63" s="361"/>
      <c r="N63" s="361" t="str">
        <f>IF(SUM(SUMIFS($AH$12:$AH$37,$A$12:$A$37,L59,$B$12:$B$37,"Ｂ"),SUMIFS($AH$12:$AH$37,$A$12:$A$37,L59,$B$12:$B$37,"Ｄ"))=0,"",SUM(SUMIFS($AH$12:$AH$37,$A$12:$A$37,L59,$B$12:$B$37,"Ｂ"),SUMIFS($AH$12:$AH$37,$A$12:$A$37,L59,$B$12:$B$37,"Ｄ")))</f>
        <v/>
      </c>
      <c r="O63" s="362"/>
      <c r="P63" s="360" t="str">
        <f>IF(SUM(SUMIFS($AH$12:$AH$37,$A$12:$A$37,P59,$B$12:$B$37,"Ａ"),SUMIFS($AH$12:$AH$37,$A$12:$A$37,P59,$B$12:$B$37,"Ｃ"))=0,"",SUM(SUMIFS($AH$12:$AH$37,$A$12:$A$37,P59,$B$12:$B$37,"Ａ"),SUMIFS($AH$12:$AH$37,$A$12:$A$37,P59,$B$12:$B$37,"Ｃ")))</f>
        <v/>
      </c>
      <c r="Q63" s="361"/>
      <c r="R63" s="361" t="str">
        <f>IF(SUM(SUMIFS($AH$12:$AH$37,$A$12:$A$37,P59,$B$12:$B$37,"Ｂ"),SUMIFS($AH$12:$AH$37,$A$12:$A$37,P59,$B$12:$B$37,"Ｄ"))=0,"",SUM(SUMIFS($AH$12:$AH$37,$A$12:$A$37,P59,$B$12:$B$37,"Ｂ"),SUMIFS($AH$12:$AH$37,$A$12:$A$37,P59,$B$12:$B$37,"Ｄ")))</f>
        <v/>
      </c>
      <c r="S63" s="362"/>
      <c r="T63" s="360" t="str">
        <f>IF(SUM(SUMIFS($AH$12:$AH$37,$A$12:$A$37,T59,$B$12:$B$37,"Ａ"),SUMIFS($AH$12:$AH$37,$A$12:$A$37,T59,$B$12:$B$37,"Ｃ"))=0,"",SUM(SUMIFS($AH$12:$AH$37,$A$12:$A$37,T59,$B$12:$B$37,"Ａ"),SUMIFS($AH$12:$AH$37,$A$12:$A$37,T59,$B$12:$B$37,"Ｃ")))</f>
        <v/>
      </c>
      <c r="U63" s="361"/>
      <c r="V63" s="361" t="str">
        <f>IF(SUM(SUMIFS($AH$12:$AH$37,$A$12:$A$37,T59,$B$12:$B$37,"Ｂ"),SUMIFS($AH$12:$AH$37,$A$12:$A$37,T59,$B$12:$B$37,"Ｄ"))=0,"",SUM(SUMIFS($AH$12:$AH$37,$A$12:$A$37,T59,$B$12:$B$37,"Ｂ"),SUMIFS($AH$12:$AH$37,$A$12:$A$37,T59,$B$12:$B$37,"Ｄ")))</f>
        <v/>
      </c>
      <c r="W63" s="362"/>
      <c r="X63" s="360" t="str">
        <f>IF(SUM(SUMIFS($AH$12:$AH$37,$A$12:$A$37,X59,$B$12:$B$37,"Ａ"),SUMIFS($AH$12:$AH$37,$A$12:$A$37,X59,$B$12:$B$37,"Ｃ"))=0,"",SUM(SUMIFS($AH$12:$AH$37,$A$12:$A$37,X59,$B$12:$B$37,"Ａ"),SUMIFS($AH$12:$AH$37,$A$12:$A$37,X59,$B$12:$B$37,"Ｃ")))</f>
        <v/>
      </c>
      <c r="Y63" s="361"/>
      <c r="Z63" s="361" t="str">
        <f>IF(SUM(SUMIFS($AH$12:$AH$37,$A$12:$A$37,X59,$B$12:$B$37,"Ｂ"),SUMIFS($AH$12:$AH$37,$A$12:$A$37,X59,$B$12:$B$37,"Ｄ"))=0,"",SUM(SUMIFS($AH$12:$AH$37,$A$12:$A$37,X59,$B$12:$B$37,"Ｂ"),SUMIFS($AH$12:$AH$37,$A$12:$A$37,X59,$B$12:$B$37,"Ｄ")))</f>
        <v/>
      </c>
      <c r="AA63" s="362"/>
      <c r="AB63" s="360" t="str">
        <f>IF(SUM(SUMIFS($AH$12:$AH$37,$A$12:$A$37,AB59,$B$12:$B$37,"Ａ"),SUMIFS($AH$12:$AH$37,$A$12:$A$37,AB59,$B$12:$B$37,"Ｃ"))=0,"",SUM(SUMIFS($AH$12:$AH$37,$A$12:$A$37,AB59,$B$12:$B$37,"Ａ"),SUMIFS($AH$12:$AH$37,$A$12:$A$37,AB59,$B$12:$B$37,"Ｃ")))</f>
        <v/>
      </c>
      <c r="AC63" s="361"/>
      <c r="AD63" s="361" t="str">
        <f>IF(SUM(SUMIFS($AH$12:$AH$37,$A$12:$A$37,AB59,$B$12:$B$37,"Ｂ"),SUMIFS($AH$12:$AH$37,$A$12:$A$37,AB59,$B$12:$B$37,"Ｄ"))=0,"",SUM(SUMIFS($AH$12:$AH$37,$A$12:$A$37,AB59,$B$12:$B$37,"Ｂ"),SUMIFS($AH$12:$AH$37,$A$12:$A$37,AB59,$B$12:$B$37,"Ｄ")))</f>
        <v/>
      </c>
      <c r="AE63" s="362"/>
    </row>
    <row r="64" spans="1:37" ht="15" customHeight="1">
      <c r="A64" s="310" t="s">
        <v>157</v>
      </c>
      <c r="B64" s="301"/>
      <c r="C64" s="313"/>
      <c r="D64" s="363" t="str">
        <f>IF(SUM(D63,F63)=0,"",SUM(D63,F63))</f>
        <v/>
      </c>
      <c r="E64" s="364"/>
      <c r="F64" s="364"/>
      <c r="G64" s="365"/>
      <c r="H64" s="363" t="str">
        <f>IF(SUM(H63,J63)=0,"",SUM(H63,J63))</f>
        <v/>
      </c>
      <c r="I64" s="364"/>
      <c r="J64" s="364"/>
      <c r="K64" s="365"/>
      <c r="L64" s="363" t="str">
        <f>IF(SUM(L63,N63)=0,"",SUM(L63,N63))</f>
        <v/>
      </c>
      <c r="M64" s="364"/>
      <c r="N64" s="364"/>
      <c r="O64" s="365"/>
      <c r="P64" s="363" t="str">
        <f>IF(SUM(P63,R63)=0,"",SUM(P63,R63))</f>
        <v/>
      </c>
      <c r="Q64" s="364"/>
      <c r="R64" s="364"/>
      <c r="S64" s="365"/>
      <c r="T64" s="363" t="str">
        <f>IF(SUM(T63,V63)=0,"",SUM(T63,V63))</f>
        <v/>
      </c>
      <c r="U64" s="364"/>
      <c r="V64" s="364"/>
      <c r="W64" s="365"/>
      <c r="X64" s="363" t="str">
        <f>IF(SUM(X63,Z63)=0,"",SUM(X63,Z63))</f>
        <v/>
      </c>
      <c r="Y64" s="364"/>
      <c r="Z64" s="364"/>
      <c r="AA64" s="365"/>
      <c r="AB64" s="363" t="str">
        <f>IF(SUM(AB63,AD63)=0,"",SUM(AB63,AD63))</f>
        <v/>
      </c>
      <c r="AC64" s="364"/>
      <c r="AD64" s="364"/>
      <c r="AE64" s="365"/>
    </row>
    <row r="66" spans="1:39" ht="15" customHeight="1">
      <c r="A66" s="86"/>
      <c r="B66" s="87"/>
      <c r="C66" s="88"/>
      <c r="D66" s="341" t="str">
        <f>IF('別紙5-1記載用リスト'!$E$18="","",'別紙5-1記載用リスト'!$E$18)</f>
        <v>夜間支援従事者</v>
      </c>
      <c r="E66" s="342"/>
      <c r="F66" s="342"/>
      <c r="G66" s="343"/>
      <c r="H66" s="341" t="str">
        <f>IF('別紙5-1記載用リスト'!$E$19="","",'別紙5-1記載用リスト'!$E$19)</f>
        <v>管理栄養士</v>
      </c>
      <c r="I66" s="342"/>
      <c r="J66" s="342"/>
      <c r="K66" s="343"/>
      <c r="L66" s="341" t="str">
        <f>IF('別紙5-1記載用リスト'!$E$20="","",'別紙5-1記載用リスト'!$E$20)</f>
        <v>栄養士</v>
      </c>
      <c r="M66" s="342"/>
      <c r="N66" s="342"/>
      <c r="O66" s="343"/>
      <c r="P66" s="341" t="str">
        <f>IF('別紙5-1記載用リスト'!$E$21="","",'別紙5-1記載用リスト'!$E$21)</f>
        <v>調理員</v>
      </c>
      <c r="Q66" s="342"/>
      <c r="R66" s="342"/>
      <c r="S66" s="343"/>
      <c r="T66" s="341" t="str">
        <f>IF('別紙5-1記載用リスト'!$E$22="","",'別紙5-1記載用リスト'!$E$22)</f>
        <v>言語聴覚士</v>
      </c>
      <c r="U66" s="342"/>
      <c r="V66" s="342"/>
      <c r="W66" s="343"/>
      <c r="X66" s="341" t="str">
        <f>IF('別紙5-1記載用リスト'!$E$23="","",'別紙5-1記載用リスト'!$E$23)</f>
        <v>機能訓練指導員</v>
      </c>
      <c r="Y66" s="342"/>
      <c r="Z66" s="342"/>
      <c r="AA66" s="343"/>
      <c r="AB66" s="341" t="str">
        <f>IF('別紙5-1記載用リスト'!$E$24="","",'別紙5-1記載用リスト'!$E$24)</f>
        <v>その他</v>
      </c>
      <c r="AC66" s="342"/>
      <c r="AD66" s="342"/>
      <c r="AE66" s="343"/>
    </row>
    <row r="67" spans="1:39" ht="15" customHeight="1">
      <c r="A67" s="89"/>
      <c r="B67" s="90"/>
      <c r="C67" s="91"/>
      <c r="D67" s="350" t="s">
        <v>151</v>
      </c>
      <c r="E67" s="351"/>
      <c r="F67" s="352" t="s">
        <v>152</v>
      </c>
      <c r="G67" s="353"/>
      <c r="H67" s="350" t="s">
        <v>151</v>
      </c>
      <c r="I67" s="351"/>
      <c r="J67" s="352" t="s">
        <v>152</v>
      </c>
      <c r="K67" s="353"/>
      <c r="L67" s="350" t="s">
        <v>151</v>
      </c>
      <c r="M67" s="351"/>
      <c r="N67" s="352" t="s">
        <v>152</v>
      </c>
      <c r="O67" s="353"/>
      <c r="P67" s="350" t="s">
        <v>151</v>
      </c>
      <c r="Q67" s="351"/>
      <c r="R67" s="352" t="s">
        <v>152</v>
      </c>
      <c r="S67" s="353"/>
      <c r="T67" s="350" t="s">
        <v>151</v>
      </c>
      <c r="U67" s="351"/>
      <c r="V67" s="352" t="s">
        <v>152</v>
      </c>
      <c r="W67" s="353"/>
      <c r="X67" s="350" t="s">
        <v>151</v>
      </c>
      <c r="Y67" s="351"/>
      <c r="Z67" s="352" t="s">
        <v>152</v>
      </c>
      <c r="AA67" s="353"/>
      <c r="AB67" s="350" t="s">
        <v>151</v>
      </c>
      <c r="AC67" s="351"/>
      <c r="AD67" s="352" t="s">
        <v>152</v>
      </c>
      <c r="AE67" s="353"/>
    </row>
    <row r="68" spans="1:39" ht="15" customHeight="1">
      <c r="A68" s="341" t="s">
        <v>153</v>
      </c>
      <c r="B68" s="343"/>
      <c r="C68" s="92" t="s">
        <v>154</v>
      </c>
      <c r="D68" s="354" t="str">
        <f>IF(COUNTIFS($A$12:$A$37,D66,$B$12:$B$37,"Ａ")=0,"",COUNTIFS($A$12:$A$37,D66,$B$12:$B$37,"Ａ"))</f>
        <v/>
      </c>
      <c r="E68" s="355"/>
      <c r="F68" s="355" t="str">
        <f>IF(COUNTIFS($A$12:$A$37,D66,$B$12:$B$37,"Ｂ")=0,"",COUNTIFS($A$12:$A$37,D66,$B$12:$B$37,"Ｂ"))</f>
        <v/>
      </c>
      <c r="G68" s="356"/>
      <c r="H68" s="354" t="str">
        <f>IF(COUNTIFS($A$12:$A$37,H66,$B$12:$B$37,"Ａ")=0,"",COUNTIFS($A$12:$A$37,H66,$B$12:$B$37,"Ａ"))</f>
        <v/>
      </c>
      <c r="I68" s="355"/>
      <c r="J68" s="355" t="str">
        <f>IF(COUNTIFS($A$12:$A$37,H66,$B$12:$B$37,"Ｂ")=0,"",COUNTIFS($A$12:$A$37,H66,$B$12:$B$37,"Ｂ"))</f>
        <v/>
      </c>
      <c r="K68" s="356"/>
      <c r="L68" s="354" t="str">
        <f>IF(COUNTIFS($A$12:$A$37,L66,$B$12:$B$37,"Ａ")=0,"",COUNTIFS($A$12:$A$37,L66,$B$12:$B$37,"Ａ"))</f>
        <v/>
      </c>
      <c r="M68" s="355"/>
      <c r="N68" s="355" t="str">
        <f>IF(COUNTIFS($A$12:$A$37,L66,$B$12:$B$37,"Ｂ")=0,"",COUNTIFS($A$12:$A$37,L66,$B$12:$B$37,"Ｂ"))</f>
        <v/>
      </c>
      <c r="O68" s="356"/>
      <c r="P68" s="354" t="str">
        <f>IF(COUNTIFS($A$12:$A$37,P66,$B$12:$B$37,"Ａ")=0,"",COUNTIFS($A$12:$A$37,P66,$B$12:$B$37,"Ａ"))</f>
        <v/>
      </c>
      <c r="Q68" s="355"/>
      <c r="R68" s="355" t="str">
        <f>IF(COUNTIFS($A$12:$A$37,P66,$B$12:$B$37,"Ｂ")=0,"",COUNTIFS($A$12:$A$37,P66,$B$12:$B$37,"Ｂ"))</f>
        <v/>
      </c>
      <c r="S68" s="356"/>
      <c r="T68" s="354" t="str">
        <f>IF(COUNTIFS($A$12:$A$37,T66,$B$12:$B$37,"Ａ")=0,"",COUNTIFS($A$12:$A$37,T66,$B$12:$B$37,"Ａ"))</f>
        <v/>
      </c>
      <c r="U68" s="355"/>
      <c r="V68" s="355" t="str">
        <f>IF(COUNTIFS($A$12:$A$37,T66,$B$12:$B$37,"Ｂ")=0,"",COUNTIFS($A$12:$A$37,T66,$B$12:$B$37,"Ｂ"))</f>
        <v/>
      </c>
      <c r="W68" s="356"/>
      <c r="X68" s="354" t="str">
        <f>IF(COUNTIFS($A$12:$A$37,X66,$B$12:$B$37,"Ａ")=0,"",COUNTIFS($A$12:$A$37,X66,$B$12:$B$37,"Ａ"))</f>
        <v/>
      </c>
      <c r="Y68" s="355"/>
      <c r="Z68" s="355" t="str">
        <f>IF(COUNTIFS($A$12:$A$37,X66,$B$12:$B$37,"Ｂ")=0,"",COUNTIFS($A$12:$A$37,X66,$B$12:$B$37,"Ｂ"))</f>
        <v/>
      </c>
      <c r="AA68" s="356"/>
      <c r="AB68" s="354" t="str">
        <f>IF(COUNTIFS($A$12:$A$37,AB66,$B$12:$B$37,"Ａ")=0,"",COUNTIFS($A$12:$A$37,AB66,$B$12:$B$37,"Ａ"))</f>
        <v/>
      </c>
      <c r="AC68" s="355"/>
      <c r="AD68" s="355" t="str">
        <f>IF(COUNTIFS($A$12:$A$37,AB66,$B$12:$B$37,"Ｂ")=0,"",COUNTIFS($A$12:$A$37,AB66,$B$12:$B$37,"Ｂ"))</f>
        <v/>
      </c>
      <c r="AE68" s="356"/>
    </row>
    <row r="69" spans="1:39" ht="15" customHeight="1">
      <c r="A69" s="350"/>
      <c r="B69" s="353"/>
      <c r="C69" s="93" t="s">
        <v>155</v>
      </c>
      <c r="D69" s="357" t="str">
        <f>IF(COUNTIFS($A$12:$A$37,D66,$B$12:$B$37,"Ｃ")=0,"",COUNTIFS($A$12:$A$37,D66,$B$12:$B$37,"Ｃ"))</f>
        <v/>
      </c>
      <c r="E69" s="358"/>
      <c r="F69" s="358" t="str">
        <f>IF(COUNTIFS($A$12:$A$37,D66,$B$12:$B$37,"Ｄ")=0,"",COUNTIFS($A$12:$A$37,D66,$B$12:$B$37,"Ｄ"))</f>
        <v/>
      </c>
      <c r="G69" s="359"/>
      <c r="H69" s="357" t="str">
        <f>IF(COUNTIFS($A$12:$A$37,H66,$B$12:$B$37,"Ｃ")=0,"",COUNTIFS($A$12:$A$37,H66,$B$12:$B$37,"Ｃ"))</f>
        <v/>
      </c>
      <c r="I69" s="358"/>
      <c r="J69" s="358" t="str">
        <f>IF(COUNTIFS($A$12:$A$37,H66,$B$12:$B$37,"Ｄ")=0,"",COUNTIFS($A$12:$A$37,H66,$B$12:$B$37,"Ｄ"))</f>
        <v/>
      </c>
      <c r="K69" s="359"/>
      <c r="L69" s="357" t="str">
        <f>IF(COUNTIFS($A$12:$A$37,L66,$B$12:$B$37,"Ｃ")=0,"",COUNTIFS($A$12:$A$37,L66,$B$12:$B$37,"Ｃ"))</f>
        <v/>
      </c>
      <c r="M69" s="358"/>
      <c r="N69" s="358" t="str">
        <f>IF(COUNTIFS($A$12:$A$37,L66,$B$12:$B$37,"Ｄ")=0,"",COUNTIFS($A$12:$A$37,L66,$B$12:$B$37,"Ｄ"))</f>
        <v/>
      </c>
      <c r="O69" s="359"/>
      <c r="P69" s="357" t="str">
        <f>IF(COUNTIFS($A$12:$A$37,P66,$B$12:$B$37,"Ｃ")=0,"",COUNTIFS($A$12:$A$37,P66,$B$12:$B$37,"Ｃ"))</f>
        <v/>
      </c>
      <c r="Q69" s="358"/>
      <c r="R69" s="358" t="str">
        <f>IF(COUNTIFS($A$12:$A$37,P66,$B$12:$B$37,"Ｄ")=0,"",COUNTIFS($A$12:$A$37,P66,$B$12:$B$37,"Ｄ"))</f>
        <v/>
      </c>
      <c r="S69" s="359"/>
      <c r="T69" s="357" t="str">
        <f>IF(COUNTIFS($A$12:$A$37,T66,$B$12:$B$37,"Ｃ")=0,"",COUNTIFS($A$12:$A$37,T66,$B$12:$B$37,"Ｃ"))</f>
        <v/>
      </c>
      <c r="U69" s="358"/>
      <c r="V69" s="358" t="str">
        <f>IF(COUNTIFS($A$12:$A$37,T66,$B$12:$B$37,"Ｄ")=0,"",COUNTIFS($A$12:$A$37,T66,$B$12:$B$37,"Ｄ"))</f>
        <v/>
      </c>
      <c r="W69" s="359"/>
      <c r="X69" s="357" t="str">
        <f>IF(COUNTIFS($A$12:$A$37,X66,$B$12:$B$37,"Ｃ")=0,"",COUNTIFS($A$12:$A$37,X66,$B$12:$B$37,"Ｃ"))</f>
        <v/>
      </c>
      <c r="Y69" s="358"/>
      <c r="Z69" s="358" t="str">
        <f>IF(COUNTIFS($A$12:$A$37,X66,$B$12:$B$37,"Ｄ")=0,"",COUNTIFS($A$12:$A$37,X66,$B$12:$B$37,"Ｄ"))</f>
        <v/>
      </c>
      <c r="AA69" s="359"/>
      <c r="AB69" s="357" t="str">
        <f>IF(COUNTIFS($A$12:$A$37,AB66,$B$12:$B$37,"Ｃ")=0,"",COUNTIFS($A$12:$A$37,AB66,$B$12:$B$37,"Ｃ"))</f>
        <v/>
      </c>
      <c r="AC69" s="358"/>
      <c r="AD69" s="358" t="str">
        <f>IF(COUNTIFS($A$12:$A$37,AB66,$B$12:$B$37,"Ｄ")=0,"",COUNTIFS($A$12:$A$37,AB66,$B$12:$B$37,"Ｄ"))</f>
        <v/>
      </c>
      <c r="AE69" s="359"/>
    </row>
    <row r="70" spans="1:39" ht="15" customHeight="1">
      <c r="A70" s="310" t="s">
        <v>156</v>
      </c>
      <c r="B70" s="301"/>
      <c r="C70" s="313"/>
      <c r="D70" s="360" t="str">
        <f>IF(SUM(SUMIFS($AH$12:$AH$37,$A$12:$A$37,D66,$B$12:$B$37,"Ａ"),SUMIFS($AH$12:$AH$37,$A$12:$A$37,D66,$B$12:$B$37,"Ｃ"))=0,"",SUM(SUMIFS($AH$12:$AH$37,$A$12:$A$37,D66,$B$12:$B$37,"Ａ"),SUMIFS($AH$12:$AH$37,$A$12:$A$37,D66,$B$12:$B$37,"Ｃ")))</f>
        <v/>
      </c>
      <c r="E70" s="361"/>
      <c r="F70" s="361" t="str">
        <f>IF(SUM(SUMIFS($AH$12:$AH$37,$A$12:$A$37,D66,$B$12:$B$37,"Ｂ"),SUMIFS($AH$12:$AH$37,$A$12:$A$37,D66,$B$12:$B$37,"Ｄ"))=0,"",SUM(SUMIFS($AH$12:$AH$37,$A$12:$A$37,D66,$B$12:$B$37,"Ｂ"),SUMIFS($AH$12:$AH$37,$A$12:$A$37,D66,$B$12:$B$37,"Ｄ")))</f>
        <v/>
      </c>
      <c r="G70" s="362"/>
      <c r="H70" s="360" t="str">
        <f>IF(SUM(SUMIFS($AH$12:$AH$37,$A$12:$A$37,H66,$B$12:$B$37,"Ａ"),SUMIFS($AH$12:$AH$37,$A$12:$A$37,H66,$B$12:$B$37,"Ｃ"))=0,"",SUM(SUMIFS($AH$12:$AH$37,$A$12:$A$37,H66,$B$12:$B$37,"Ａ"),SUMIFS($AH$12:$AH$37,$A$12:$A$37,H66,$B$12:$B$37,"Ｃ")))</f>
        <v/>
      </c>
      <c r="I70" s="361"/>
      <c r="J70" s="361" t="str">
        <f>IF(SUM(SUMIFS($AH$12:$AH$37,$A$12:$A$37,H66,$B$12:$B$37,"Ｂ"),SUMIFS($AH$12:$AH$37,$A$12:$A$37,H66,$B$12:$B$37,"Ｄ"))=0,"",SUM(SUMIFS($AH$12:$AH$37,$A$12:$A$37,H66,$B$12:$B$37,"Ｂ"),SUMIFS($AH$12:$AH$37,$A$12:$A$37,H66,$B$12:$B$37,"Ｄ")))</f>
        <v/>
      </c>
      <c r="K70" s="362"/>
      <c r="L70" s="360" t="str">
        <f>IF(SUM(SUMIFS($AH$12:$AH$37,$A$12:$A$37,L66,$B$12:$B$37,"Ａ"),SUMIFS($AH$12:$AH$37,$A$12:$A$37,L66,$B$12:$B$37,"Ｃ"))=0,"",SUM(SUMIFS($AH$12:$AH$37,$A$12:$A$37,L66,$B$12:$B$37,"Ａ"),SUMIFS($AH$12:$AH$37,$A$12:$A$37,L66,$B$12:$B$37,"Ｃ")))</f>
        <v/>
      </c>
      <c r="M70" s="361"/>
      <c r="N70" s="361" t="str">
        <f>IF(SUM(SUMIFS($AH$12:$AH$37,$A$12:$A$37,L66,$B$12:$B$37,"Ｂ"),SUMIFS($AH$12:$AH$37,$A$12:$A$37,L66,$B$12:$B$37,"Ｄ"))=0,"",SUM(SUMIFS($AH$12:$AH$37,$A$12:$A$37,L66,$B$12:$B$37,"Ｂ"),SUMIFS($AH$12:$AH$37,$A$12:$A$37,L66,$B$12:$B$37,"Ｄ")))</f>
        <v/>
      </c>
      <c r="O70" s="362"/>
      <c r="P70" s="360" t="str">
        <f>IF(SUM(SUMIFS($AH$12:$AH$37,$A$12:$A$37,P66,$B$12:$B$37,"Ａ"),SUMIFS($AH$12:$AH$37,$A$12:$A$37,P66,$B$12:$B$37,"Ｃ"))=0,"",SUM(SUMIFS($AH$12:$AH$37,$A$12:$A$37,P66,$B$12:$B$37,"Ａ"),SUMIFS($AH$12:$AH$37,$A$12:$A$37,P66,$B$12:$B$37,"Ｃ")))</f>
        <v/>
      </c>
      <c r="Q70" s="361"/>
      <c r="R70" s="361" t="str">
        <f>IF(SUM(SUMIFS($AH$12:$AH$37,$A$12:$A$37,P66,$B$12:$B$37,"Ｂ"),SUMIFS($AH$12:$AH$37,$A$12:$A$37,P66,$B$12:$B$37,"Ｄ"))=0,"",SUM(SUMIFS($AH$12:$AH$37,$A$12:$A$37,P66,$B$12:$B$37,"Ｂ"),SUMIFS($AH$12:$AH$37,$A$12:$A$37,P66,$B$12:$B$37,"Ｄ")))</f>
        <v/>
      </c>
      <c r="S70" s="362"/>
      <c r="T70" s="360" t="str">
        <f>IF(SUM(SUMIFS($AH$12:$AH$37,$A$12:$A$37,T66,$B$12:$B$37,"Ａ"),SUMIFS($AH$12:$AH$37,$A$12:$A$37,T66,$B$12:$B$37,"Ｃ"))=0,"",SUM(SUMIFS($AH$12:$AH$37,$A$12:$A$37,T66,$B$12:$B$37,"Ａ"),SUMIFS($AH$12:$AH$37,$A$12:$A$37,T66,$B$12:$B$37,"Ｃ")))</f>
        <v/>
      </c>
      <c r="U70" s="361"/>
      <c r="V70" s="361" t="str">
        <f>IF(SUM(SUMIFS($AH$12:$AH$37,$A$12:$A$37,T66,$B$12:$B$37,"Ｂ"),SUMIFS($AH$12:$AH$37,$A$12:$A$37,T66,$B$12:$B$37,"Ｄ"))=0,"",SUM(SUMIFS($AH$12:$AH$37,$A$12:$A$37,T66,$B$12:$B$37,"Ｂ"),SUMIFS($AH$12:$AH$37,$A$12:$A$37,T66,$B$12:$B$37,"Ｄ")))</f>
        <v/>
      </c>
      <c r="W70" s="362"/>
      <c r="X70" s="360" t="str">
        <f>IF(SUM(SUMIFS($AH$12:$AH$37,$A$12:$A$37,X66,$B$12:$B$37,"Ａ"),SUMIFS($AH$12:$AH$37,$A$12:$A$37,X66,$B$12:$B$37,"Ｃ"))=0,"",SUM(SUMIFS($AH$12:$AH$37,$A$12:$A$37,X66,$B$12:$B$37,"Ａ"),SUMIFS($AH$12:$AH$37,$A$12:$A$37,X66,$B$12:$B$37,"Ｃ")))</f>
        <v/>
      </c>
      <c r="Y70" s="361"/>
      <c r="Z70" s="361" t="str">
        <f>IF(SUM(SUMIFS($AH$12:$AH$37,$A$12:$A$37,X66,$B$12:$B$37,"Ｂ"),SUMIFS($AH$12:$AH$37,$A$12:$A$37,X66,$B$12:$B$37,"Ｄ"))=0,"",SUM(SUMIFS($AH$12:$AH$37,$A$12:$A$37,X66,$B$12:$B$37,"Ｂ"),SUMIFS($AH$12:$AH$37,$A$12:$A$37,X66,$B$12:$B$37,"Ｄ")))</f>
        <v/>
      </c>
      <c r="AA70" s="362"/>
      <c r="AB70" s="360" t="str">
        <f>IF(SUM(SUMIFS($AH$12:$AH$37,$A$12:$A$37,AB66,$B$12:$B$37,"Ａ"),SUMIFS($AH$12:$AH$37,$A$12:$A$37,AB66,$B$12:$B$37,"Ｃ"))=0,"",SUM(SUMIFS($AH$12:$AH$37,$A$12:$A$37,AB66,$B$12:$B$37,"Ａ"),SUMIFS($AH$12:$AH$37,$A$12:$A$37,AB66,$B$12:$B$37,"Ｃ")))</f>
        <v/>
      </c>
      <c r="AC70" s="361"/>
      <c r="AD70" s="361" t="str">
        <f>IF(SUM(SUMIFS($AH$12:$AH$37,$A$12:$A$37,AB66,$B$12:$B$37,"Ｂ"),SUMIFS($AH$12:$AH$37,$A$12:$A$37,AB66,$B$12:$B$37,"Ｄ"))=0,"",SUM(SUMIFS($AH$12:$AH$37,$A$12:$A$37,AB66,$B$12:$B$37,"Ｂ"),SUMIFS($AH$12:$AH$37,$A$12:$A$37,AB66,$B$12:$B$37,"Ｄ")))</f>
        <v/>
      </c>
      <c r="AE70" s="362"/>
    </row>
    <row r="71" spans="1:39" ht="15" customHeight="1">
      <c r="A71" s="310" t="s">
        <v>157</v>
      </c>
      <c r="B71" s="301"/>
      <c r="C71" s="313"/>
      <c r="D71" s="363" t="str">
        <f>IF(SUM(D70,F70)=0,"",SUM(D70,F70))</f>
        <v/>
      </c>
      <c r="E71" s="364"/>
      <c r="F71" s="364"/>
      <c r="G71" s="365"/>
      <c r="H71" s="363" t="str">
        <f>IF(SUM(H70,J70)=0,"",SUM(H70,J70))</f>
        <v/>
      </c>
      <c r="I71" s="364"/>
      <c r="J71" s="364"/>
      <c r="K71" s="365"/>
      <c r="L71" s="363" t="str">
        <f>IF(SUM(L70,N70)=0,"",SUM(L70,N70))</f>
        <v/>
      </c>
      <c r="M71" s="364"/>
      <c r="N71" s="364"/>
      <c r="O71" s="365"/>
      <c r="P71" s="363" t="str">
        <f>IF(SUM(P70,R70)=0,"",SUM(P70,R70))</f>
        <v/>
      </c>
      <c r="Q71" s="364"/>
      <c r="R71" s="364"/>
      <c r="S71" s="365"/>
      <c r="T71" s="363" t="str">
        <f>IF(SUM(T70,V70)=0,"",SUM(T70,V70))</f>
        <v/>
      </c>
      <c r="U71" s="364"/>
      <c r="V71" s="364"/>
      <c r="W71" s="365"/>
      <c r="X71" s="363" t="str">
        <f>IF(SUM(X70,Z70)=0,"",SUM(X70,Z70))</f>
        <v/>
      </c>
      <c r="Y71" s="364"/>
      <c r="Z71" s="364"/>
      <c r="AA71" s="365"/>
      <c r="AB71" s="363" t="str">
        <f>IF(SUM(AB70,AD70)=0,"",SUM(AB70,AD70))</f>
        <v/>
      </c>
      <c r="AC71" s="364"/>
      <c r="AD71" s="364"/>
      <c r="AE71" s="365"/>
    </row>
    <row r="73" spans="1:39" ht="15" customHeight="1">
      <c r="A73" s="86"/>
      <c r="B73" s="87"/>
      <c r="C73" s="88"/>
      <c r="D73" s="341" t="s">
        <v>158</v>
      </c>
      <c r="E73" s="342"/>
      <c r="F73" s="342"/>
      <c r="G73" s="343"/>
      <c r="H73" s="366" t="s">
        <v>159</v>
      </c>
      <c r="I73" s="367"/>
      <c r="J73" s="367"/>
      <c r="K73" s="368"/>
      <c r="L73" s="366" t="s">
        <v>159</v>
      </c>
      <c r="M73" s="367"/>
      <c r="N73" s="367"/>
      <c r="O73" s="368"/>
      <c r="P73" s="366" t="s">
        <v>159</v>
      </c>
      <c r="Q73" s="367"/>
      <c r="R73" s="367"/>
      <c r="S73" s="368"/>
      <c r="T73" s="366" t="s">
        <v>159</v>
      </c>
      <c r="U73" s="367"/>
      <c r="V73" s="367"/>
      <c r="W73" s="368"/>
      <c r="X73" s="366" t="s">
        <v>159</v>
      </c>
      <c r="Y73" s="367"/>
      <c r="Z73" s="367"/>
      <c r="AA73" s="368"/>
      <c r="AB73" s="366" t="s">
        <v>159</v>
      </c>
      <c r="AC73" s="367"/>
      <c r="AD73" s="367"/>
      <c r="AE73" s="368"/>
      <c r="AM73" s="52" t="s">
        <v>160</v>
      </c>
    </row>
    <row r="74" spans="1:39" ht="15" customHeight="1">
      <c r="A74" s="89"/>
      <c r="B74" s="90"/>
      <c r="C74" s="91"/>
      <c r="D74" s="350" t="s">
        <v>151</v>
      </c>
      <c r="E74" s="351"/>
      <c r="F74" s="352" t="s">
        <v>152</v>
      </c>
      <c r="G74" s="353"/>
      <c r="H74" s="350" t="s">
        <v>151</v>
      </c>
      <c r="I74" s="351"/>
      <c r="J74" s="352" t="s">
        <v>152</v>
      </c>
      <c r="K74" s="353"/>
      <c r="L74" s="350" t="s">
        <v>151</v>
      </c>
      <c r="M74" s="351"/>
      <c r="N74" s="352" t="s">
        <v>152</v>
      </c>
      <c r="O74" s="353"/>
      <c r="P74" s="350" t="s">
        <v>151</v>
      </c>
      <c r="Q74" s="351"/>
      <c r="R74" s="352" t="s">
        <v>152</v>
      </c>
      <c r="S74" s="353"/>
      <c r="T74" s="350" t="s">
        <v>151</v>
      </c>
      <c r="U74" s="351"/>
      <c r="V74" s="352" t="s">
        <v>152</v>
      </c>
      <c r="W74" s="353"/>
      <c r="X74" s="350" t="s">
        <v>151</v>
      </c>
      <c r="Y74" s="351"/>
      <c r="Z74" s="352" t="s">
        <v>152</v>
      </c>
      <c r="AA74" s="353"/>
      <c r="AB74" s="350" t="s">
        <v>151</v>
      </c>
      <c r="AC74" s="351"/>
      <c r="AD74" s="352" t="s">
        <v>152</v>
      </c>
      <c r="AE74" s="353"/>
    </row>
    <row r="75" spans="1:39" ht="15" customHeight="1">
      <c r="A75" s="341" t="s">
        <v>153</v>
      </c>
      <c r="B75" s="343"/>
      <c r="C75" s="92" t="s">
        <v>154</v>
      </c>
      <c r="D75" s="354" t="str">
        <f>IF(COUNT(H75,L75,P75,T75,X75,AB75)=0,"",SUM(H75,L75,P75,T75,X75,AB75))</f>
        <v/>
      </c>
      <c r="E75" s="355"/>
      <c r="F75" s="355" t="str">
        <f>IF(COUNT(J75,N75,R75,V75,Z75,AD75)=0,"",SUM(J75,N75,R75,V75,Z75,AD75))</f>
        <v/>
      </c>
      <c r="G75" s="356"/>
      <c r="H75" s="354" t="str">
        <f>IF(COUNTIFS($A$12:$A$37,H73,$B$12:$B$37,"Ａ")=0,"",COUNTIFS($A$12:$A$37,H73,$B$12:$B$37,"Ａ"))</f>
        <v/>
      </c>
      <c r="I75" s="355"/>
      <c r="J75" s="355" t="str">
        <f>IF(COUNTIFS($A$12:$A$37,H73,$B$12:$B$37,"Ｂ")=0,"",COUNTIFS($A$12:$A$37,H73,$B$12:$B$37,"Ｂ"))</f>
        <v/>
      </c>
      <c r="K75" s="356"/>
      <c r="L75" s="354" t="str">
        <f>IF(COUNTIFS($A$12:$A$37,L73,$B$12:$B$37,"Ａ")=0,"",COUNTIFS($A$12:$A$37,L73,$B$12:$B$37,"Ａ"))</f>
        <v/>
      </c>
      <c r="M75" s="355"/>
      <c r="N75" s="355" t="str">
        <f>IF(COUNTIFS($A$12:$A$37,L73,$B$12:$B$37,"Ｂ")=0,"",COUNTIFS($A$12:$A$37,L73,$B$12:$B$37,"Ｂ"))</f>
        <v/>
      </c>
      <c r="O75" s="356"/>
      <c r="P75" s="354" t="str">
        <f>IF(COUNTIFS($A$12:$A$37,P73,$B$12:$B$37,"Ａ")=0,"",COUNTIFS($A$12:$A$37,P73,$B$12:$B$37,"Ａ"))</f>
        <v/>
      </c>
      <c r="Q75" s="355"/>
      <c r="R75" s="355" t="str">
        <f>IF(COUNTIFS($A$12:$A$37,P73,$B$12:$B$37,"Ｂ")=0,"",COUNTIFS($A$12:$A$37,P73,$B$12:$B$37,"Ｂ"))</f>
        <v/>
      </c>
      <c r="S75" s="356"/>
      <c r="T75" s="354" t="str">
        <f>IF(COUNTIFS($A$12:$A$37,T73,$B$12:$B$37,"Ａ")=0,"",COUNTIFS($A$12:$A$37,T73,$B$12:$B$37,"Ａ"))</f>
        <v/>
      </c>
      <c r="U75" s="355"/>
      <c r="V75" s="355" t="str">
        <f>IF(COUNTIFS($A$12:$A$37,T73,$B$12:$B$37,"Ｂ")=0,"",COUNTIFS($A$12:$A$37,T73,$B$12:$B$37,"Ｂ"))</f>
        <v/>
      </c>
      <c r="W75" s="356"/>
      <c r="X75" s="354" t="str">
        <f>IF(COUNTIFS($A$12:$A$37,X73,$B$12:$B$37,"Ａ")=0,"",COUNTIFS($A$12:$A$37,X73,$B$12:$B$37,"Ａ"))</f>
        <v/>
      </c>
      <c r="Y75" s="355"/>
      <c r="Z75" s="355" t="str">
        <f>IF(COUNTIFS($A$12:$A$37,X73,$B$12:$B$37,"Ｂ")=0,"",COUNTIFS($A$12:$A$37,X73,$B$12:$B$37,"Ｂ"))</f>
        <v/>
      </c>
      <c r="AA75" s="356"/>
      <c r="AB75" s="354" t="str">
        <f>IF(COUNTIFS($A$12:$A$37,AB73,$B$12:$B$37,"Ａ")=0,"",COUNTIFS($A$12:$A$37,AB73,$B$12:$B$37,"Ａ"))</f>
        <v/>
      </c>
      <c r="AC75" s="355"/>
      <c r="AD75" s="355" t="str">
        <f>IF(COUNTIFS($A$12:$A$37,AB73,$B$12:$B$37,"Ｂ")=0,"",COUNTIFS($A$12:$A$37,AB73,$B$12:$B$37,"Ｂ"))</f>
        <v/>
      </c>
      <c r="AE75" s="356"/>
    </row>
    <row r="76" spans="1:39" ht="15" customHeight="1">
      <c r="A76" s="350"/>
      <c r="B76" s="353"/>
      <c r="C76" s="93" t="s">
        <v>155</v>
      </c>
      <c r="D76" s="357" t="str">
        <f>IF(COUNT(H76,L76,P76,T76,X76,AB76)=0,"",SUM(H76,L76,P76,T76,X76,AB76))</f>
        <v/>
      </c>
      <c r="E76" s="358"/>
      <c r="F76" s="358" t="str">
        <f>IF(COUNT(J76,N76,R76,V76,Z76,AD76)=0,"",SUM(J76,N76,R76,V76,Z76,AD76))</f>
        <v/>
      </c>
      <c r="G76" s="359"/>
      <c r="H76" s="357" t="str">
        <f>IF(COUNTIFS($A$12:$A$37,H73,$B$12:$B$37,"Ｃ")=0,"",COUNTIFS($A$12:$A$37,H73,$B$12:$B$37,"Ｃ"))</f>
        <v/>
      </c>
      <c r="I76" s="358"/>
      <c r="J76" s="358" t="str">
        <f>IF(COUNTIFS($A$12:$A$37,H73,$B$12:$B$37,"Ｄ")=0,"",COUNTIFS($A$12:$A$37,H73,$B$12:$B$37,"Ｄ"))</f>
        <v/>
      </c>
      <c r="K76" s="359"/>
      <c r="L76" s="357" t="str">
        <f>IF(COUNTIFS($A$12:$A$37,L73,$B$12:$B$37,"Ｃ")=0,"",COUNTIFS($A$12:$A$37,L73,$B$12:$B$37,"Ｃ"))</f>
        <v/>
      </c>
      <c r="M76" s="358"/>
      <c r="N76" s="358" t="str">
        <f>IF(COUNTIFS($A$12:$A$37,L73,$B$12:$B$37,"Ｄ")=0,"",COUNTIFS($A$12:$A$37,L73,$B$12:$B$37,"Ｄ"))</f>
        <v/>
      </c>
      <c r="O76" s="359"/>
      <c r="P76" s="357" t="str">
        <f>IF(COUNTIFS($A$12:$A$37,P73,$B$12:$B$37,"Ｃ")=0,"",COUNTIFS($A$12:$A$37,P73,$B$12:$B$37,"Ｃ"))</f>
        <v/>
      </c>
      <c r="Q76" s="358"/>
      <c r="R76" s="358" t="str">
        <f>IF(COUNTIFS($A$12:$A$37,P73,$B$12:$B$37,"Ｄ")=0,"",COUNTIFS($A$12:$A$37,P73,$B$12:$B$37,"Ｄ"))</f>
        <v/>
      </c>
      <c r="S76" s="359"/>
      <c r="T76" s="357" t="str">
        <f>IF(COUNTIFS($A$12:$A$37,T73,$B$12:$B$37,"Ｃ")=0,"",COUNTIFS($A$12:$A$37,T73,$B$12:$B$37,"Ｃ"))</f>
        <v/>
      </c>
      <c r="U76" s="358"/>
      <c r="V76" s="358" t="str">
        <f>IF(COUNTIFS($A$12:$A$37,T73,$B$12:$B$37,"Ｄ")=0,"",COUNTIFS($A$12:$A$37,T73,$B$12:$B$37,"Ｄ"))</f>
        <v/>
      </c>
      <c r="W76" s="359"/>
      <c r="X76" s="357" t="str">
        <f>IF(COUNTIFS($A$12:$A$37,X73,$B$12:$B$37,"Ｃ")=0,"",COUNTIFS($A$12:$A$37,X73,$B$12:$B$37,"Ｃ"))</f>
        <v/>
      </c>
      <c r="Y76" s="358"/>
      <c r="Z76" s="358" t="str">
        <f>IF(COUNTIFS($A$12:$A$37,X73,$B$12:$B$37,"Ｄ")=0,"",COUNTIFS($A$12:$A$37,X73,$B$12:$B$37,"Ｄ"))</f>
        <v/>
      </c>
      <c r="AA76" s="359"/>
      <c r="AB76" s="357" t="str">
        <f>IF(COUNTIFS($A$12:$A$37,AB73,$B$12:$B$37,"Ｃ")=0,"",COUNTIFS($A$12:$A$37,AB73,$B$12:$B$37,"Ｃ"))</f>
        <v/>
      </c>
      <c r="AC76" s="358"/>
      <c r="AD76" s="358" t="str">
        <f>IF(COUNTIFS($A$12:$A$37,AB73,$B$12:$B$37,"Ｄ")=0,"",COUNTIFS($A$12:$A$37,AB73,$B$12:$B$37,"Ｄ"))</f>
        <v/>
      </c>
      <c r="AE76" s="359"/>
    </row>
    <row r="77" spans="1:39" ht="15" customHeight="1">
      <c r="A77" s="310" t="s">
        <v>156</v>
      </c>
      <c r="B77" s="301"/>
      <c r="C77" s="313"/>
      <c r="D77" s="360" t="str">
        <f>IF(COUNT(H77,L77,P77,T77,X77,AB77)=0,"",SUM(H77,L77,P77,T77,X77,AB77))</f>
        <v/>
      </c>
      <c r="E77" s="361"/>
      <c r="F77" s="361" t="str">
        <f>IF(COUNT(J77,N77,R77,V77,Z77,AD77)=0,"",SUM(J77,N77,R77,V77,Z77,AD77))</f>
        <v/>
      </c>
      <c r="G77" s="362"/>
      <c r="H77" s="360" t="str">
        <f>IF(SUM(SUMIFS($AH$12:$AH$37,$A$12:$A$37,H73,$B$12:$B$37,"Ａ"),SUMIFS($AH$12:$AH$37,$A$12:$A$37,H73,$B$12:$B$37,"Ｃ"))=0,"",SUM(SUMIFS($AH$12:$AH$37,$A$12:$A$37,H73,$B$12:$B$37,"Ａ"),SUMIFS($AH$12:$AH$37,$A$12:$A$37,H73,$B$12:$B$37,"Ｃ")))</f>
        <v/>
      </c>
      <c r="I77" s="361"/>
      <c r="J77" s="361" t="str">
        <f>IF(SUM(SUMIFS($AH$12:$AH$37,$A$12:$A$37,H73,$B$12:$B$37,"Ｂ"),SUMIFS($AH$12:$AH$37,$A$12:$A$37,H73,$B$12:$B$37,"Ｄ"))=0,"",SUM(SUMIFS($AH$12:$AH$37,$A$12:$A$37,H73,$B$12:$B$37,"Ｂ"),SUMIFS($AH$12:$AH$37,$A$12:$A$37,H73,$B$12:$B$37,"Ｄ")))</f>
        <v/>
      </c>
      <c r="K77" s="362"/>
      <c r="L77" s="360" t="str">
        <f>IF(SUM(SUMIFS($AH$12:$AH$37,$A$12:$A$37,L73,$B$12:$B$37,"Ａ"),SUMIFS($AH$12:$AH$37,$A$12:$A$37,L73,$B$12:$B$37,"Ｃ"))=0,"",SUM(SUMIFS($AH$12:$AH$37,$A$12:$A$37,L73,$B$12:$B$37,"Ａ"),SUMIFS($AH$12:$AH$37,$A$12:$A$37,L73,$B$12:$B$37,"Ｃ")))</f>
        <v/>
      </c>
      <c r="M77" s="361"/>
      <c r="N77" s="361" t="str">
        <f>IF(SUM(SUMIFS($AH$12:$AH$37,$A$12:$A$37,L73,$B$12:$B$37,"Ｂ"),SUMIFS($AH$12:$AH$37,$A$12:$A$37,L73,$B$12:$B$37,"Ｄ"))=0,"",SUM(SUMIFS($AH$12:$AH$37,$A$12:$A$37,L73,$B$12:$B$37,"Ｂ"),SUMIFS($AH$12:$AH$37,$A$12:$A$37,L73,$B$12:$B$37,"Ｄ")))</f>
        <v/>
      </c>
      <c r="O77" s="362"/>
      <c r="P77" s="360" t="str">
        <f>IF(SUM(SUMIFS($AH$12:$AH$37,$A$12:$A$37,P73,$B$12:$B$37,"Ａ"),SUMIFS($AH$12:$AH$37,$A$12:$A$37,P73,$B$12:$B$37,"Ｃ"))=0,"",SUM(SUMIFS($AH$12:$AH$37,$A$12:$A$37,P73,$B$12:$B$37,"Ａ"),SUMIFS($AH$12:$AH$37,$A$12:$A$37,P73,$B$12:$B$37,"Ｃ")))</f>
        <v/>
      </c>
      <c r="Q77" s="361"/>
      <c r="R77" s="361" t="str">
        <f>IF(SUM(SUMIFS($AH$12:$AH$37,$A$12:$A$37,P73,$B$12:$B$37,"Ｂ"),SUMIFS($AH$12:$AH$37,$A$12:$A$37,P73,$B$12:$B$37,"Ｄ"))=0,"",SUM(SUMIFS($AH$12:$AH$37,$A$12:$A$37,P73,$B$12:$B$37,"Ｂ"),SUMIFS($AH$12:$AH$37,$A$12:$A$37,P73,$B$12:$B$37,"Ｄ")))</f>
        <v/>
      </c>
      <c r="S77" s="362"/>
      <c r="T77" s="360" t="str">
        <f>IF(SUM(SUMIFS($AH$12:$AH$37,$A$12:$A$37,T73,$B$12:$B$37,"Ａ"),SUMIFS($AH$12:$AH$37,$A$12:$A$37,T73,$B$12:$B$37,"Ｃ"))=0,"",SUM(SUMIFS($AH$12:$AH$37,$A$12:$A$37,T73,$B$12:$B$37,"Ａ"),SUMIFS($AH$12:$AH$37,$A$12:$A$37,T73,$B$12:$B$37,"Ｃ")))</f>
        <v/>
      </c>
      <c r="U77" s="361"/>
      <c r="V77" s="361" t="str">
        <f>IF(SUM(SUMIFS($AH$12:$AH$37,$A$12:$A$37,T73,$B$12:$B$37,"Ｂ"),SUMIFS($AH$12:$AH$37,$A$12:$A$37,T73,$B$12:$B$37,"Ｄ"))=0,"",SUM(SUMIFS($AH$12:$AH$37,$A$12:$A$37,T73,$B$12:$B$37,"Ｂ"),SUMIFS($AH$12:$AH$37,$A$12:$A$37,T73,$B$12:$B$37,"Ｄ")))</f>
        <v/>
      </c>
      <c r="W77" s="362"/>
      <c r="X77" s="360" t="str">
        <f>IF(SUM(SUMIFS($AH$12:$AH$37,$A$12:$A$37,X73,$B$12:$B$37,"Ａ"),SUMIFS($AH$12:$AH$37,$A$12:$A$37,X73,$B$12:$B$37,"Ｃ"))=0,"",SUM(SUMIFS($AH$12:$AH$37,$A$12:$A$37,X73,$B$12:$B$37,"Ａ"),SUMIFS($AH$12:$AH$37,$A$12:$A$37,X73,$B$12:$B$37,"Ｃ")))</f>
        <v/>
      </c>
      <c r="Y77" s="361"/>
      <c r="Z77" s="361" t="str">
        <f>IF(SUM(SUMIFS($AH$12:$AH$37,$A$12:$A$37,X73,$B$12:$B$37,"Ｂ"),SUMIFS($AH$12:$AH$37,$A$12:$A$37,X73,$B$12:$B$37,"Ｄ"))=0,"",SUM(SUMIFS($AH$12:$AH$37,$A$12:$A$37,X73,$B$12:$B$37,"Ｂ"),SUMIFS($AH$12:$AH$37,$A$12:$A$37,X73,$B$12:$B$37,"Ｄ")))</f>
        <v/>
      </c>
      <c r="AA77" s="362"/>
      <c r="AB77" s="360" t="str">
        <f>IF(SUM(SUMIFS($AH$12:$AH$37,$A$12:$A$37,AB73,$B$12:$B$37,"Ａ"),SUMIFS($AH$12:$AH$37,$A$12:$A$37,AB73,$B$12:$B$37,"Ｃ"))=0,"",SUM(SUMIFS($AH$12:$AH$37,$A$12:$A$37,AB73,$B$12:$B$37,"Ａ"),SUMIFS($AH$12:$AH$37,$A$12:$A$37,AB73,$B$12:$B$37,"Ｃ")))</f>
        <v/>
      </c>
      <c r="AC77" s="361"/>
      <c r="AD77" s="361" t="str">
        <f>IF(SUM(SUMIFS($AH$12:$AH$37,$A$12:$A$37,AB73,$B$12:$B$37,"Ｂ"),SUMIFS($AH$12:$AH$37,$A$12:$A$37,AB73,$B$12:$B$37,"Ｄ"))=0,"",SUM(SUMIFS($AH$12:$AH$37,$A$12:$A$37,AB73,$B$12:$B$37,"Ｂ"),SUMIFS($AH$12:$AH$37,$A$12:$A$37,AB73,$B$12:$B$37,"Ｄ")))</f>
        <v/>
      </c>
      <c r="AE77" s="362"/>
    </row>
    <row r="78" spans="1:39" ht="15" customHeight="1">
      <c r="A78" s="310" t="s">
        <v>157</v>
      </c>
      <c r="B78" s="301"/>
      <c r="C78" s="313"/>
      <c r="D78" s="363" t="str">
        <f>IF(COUNT(H78,L78,P78,T78,X78,AB78)=0,"",SUM(H78,L78,P78,T78,X78,AB78))</f>
        <v/>
      </c>
      <c r="E78" s="364"/>
      <c r="F78" s="364"/>
      <c r="G78" s="365"/>
      <c r="H78" s="363" t="str">
        <f>IF(SUM(H77,J77)=0,"",SUM(H77,J77))</f>
        <v/>
      </c>
      <c r="I78" s="364"/>
      <c r="J78" s="364"/>
      <c r="K78" s="365"/>
      <c r="L78" s="363" t="str">
        <f>IF(SUM(L77,N77)=0,"",SUM(L77,N77))</f>
        <v/>
      </c>
      <c r="M78" s="364"/>
      <c r="N78" s="364"/>
      <c r="O78" s="365"/>
      <c r="P78" s="363" t="str">
        <f>IF(SUM(P77,R77)=0,"",SUM(P77,R77))</f>
        <v/>
      </c>
      <c r="Q78" s="364"/>
      <c r="R78" s="364"/>
      <c r="S78" s="365"/>
      <c r="T78" s="363" t="str">
        <f>IF(SUM(T77,V77)=0,"",SUM(T77,V77))</f>
        <v/>
      </c>
      <c r="U78" s="364"/>
      <c r="V78" s="364"/>
      <c r="W78" s="365"/>
      <c r="X78" s="363" t="str">
        <f>IF(SUM(X77,Z77)=0,"",SUM(X77,Z77))</f>
        <v/>
      </c>
      <c r="Y78" s="364"/>
      <c r="Z78" s="364"/>
      <c r="AA78" s="365"/>
      <c r="AB78" s="363" t="str">
        <f>IF(SUM(AB77,AD77)=0,"",SUM(AB77,AD77))</f>
        <v/>
      </c>
      <c r="AC78" s="364"/>
      <c r="AD78" s="364"/>
      <c r="AE78" s="365"/>
    </row>
  </sheetData>
  <mergeCells count="344">
    <mergeCell ref="X78:AA78"/>
    <mergeCell ref="AB78:AE78"/>
    <mergeCell ref="T7:U7"/>
    <mergeCell ref="V7:Y7"/>
    <mergeCell ref="X77:Y77"/>
    <mergeCell ref="Z77:AA77"/>
    <mergeCell ref="AB77:AC77"/>
    <mergeCell ref="AD77:AE77"/>
    <mergeCell ref="A78:C78"/>
    <mergeCell ref="D78:G78"/>
    <mergeCell ref="H78:K78"/>
    <mergeCell ref="L78:O78"/>
    <mergeCell ref="P78:S78"/>
    <mergeCell ref="T78:W78"/>
    <mergeCell ref="L77:M77"/>
    <mergeCell ref="N77:O77"/>
    <mergeCell ref="P77:Q77"/>
    <mergeCell ref="R77:S77"/>
    <mergeCell ref="T77:U77"/>
    <mergeCell ref="V77:W77"/>
    <mergeCell ref="V76:W76"/>
    <mergeCell ref="X76:Y76"/>
    <mergeCell ref="Z76:AA76"/>
    <mergeCell ref="AB76:AC76"/>
    <mergeCell ref="A77:C77"/>
    <mergeCell ref="D77:E77"/>
    <mergeCell ref="F77:G77"/>
    <mergeCell ref="H77:I77"/>
    <mergeCell ref="J77:K77"/>
    <mergeCell ref="AD75:AE75"/>
    <mergeCell ref="D76:E76"/>
    <mergeCell ref="F76:G76"/>
    <mergeCell ref="H76:I76"/>
    <mergeCell ref="J76:K76"/>
    <mergeCell ref="L76:M76"/>
    <mergeCell ref="N76:O76"/>
    <mergeCell ref="P76:Q76"/>
    <mergeCell ref="R76:S76"/>
    <mergeCell ref="T76:U76"/>
    <mergeCell ref="R75:S75"/>
    <mergeCell ref="T75:U75"/>
    <mergeCell ref="V75:W75"/>
    <mergeCell ref="X75:Y75"/>
    <mergeCell ref="Z75:AA75"/>
    <mergeCell ref="AB75:AC75"/>
    <mergeCell ref="AB74:AC74"/>
    <mergeCell ref="AD74:AE74"/>
    <mergeCell ref="A75:B76"/>
    <mergeCell ref="D75:E75"/>
    <mergeCell ref="F75:G75"/>
    <mergeCell ref="H75:I75"/>
    <mergeCell ref="J75:K75"/>
    <mergeCell ref="L75:M75"/>
    <mergeCell ref="N75:O75"/>
    <mergeCell ref="P75:Q75"/>
    <mergeCell ref="P74:Q74"/>
    <mergeCell ref="R74:S74"/>
    <mergeCell ref="T74:U74"/>
    <mergeCell ref="V74:W74"/>
    <mergeCell ref="X74:Y74"/>
    <mergeCell ref="Z74:AA74"/>
    <mergeCell ref="D74:E74"/>
    <mergeCell ref="F74:G74"/>
    <mergeCell ref="H74:I74"/>
    <mergeCell ref="J74:K74"/>
    <mergeCell ref="L74:M74"/>
    <mergeCell ref="N74:O74"/>
    <mergeCell ref="AD76:AE76"/>
    <mergeCell ref="X71:AA71"/>
    <mergeCell ref="AB71:AE71"/>
    <mergeCell ref="D73:G73"/>
    <mergeCell ref="H73:K73"/>
    <mergeCell ref="L73:O73"/>
    <mergeCell ref="P73:S73"/>
    <mergeCell ref="T73:W73"/>
    <mergeCell ref="X73:AA73"/>
    <mergeCell ref="AB73:AE73"/>
    <mergeCell ref="A71:C71"/>
    <mergeCell ref="D71:G71"/>
    <mergeCell ref="H71:K71"/>
    <mergeCell ref="L71:O71"/>
    <mergeCell ref="P71:S71"/>
    <mergeCell ref="T71:W71"/>
    <mergeCell ref="L70:M70"/>
    <mergeCell ref="N70:O70"/>
    <mergeCell ref="P70:Q70"/>
    <mergeCell ref="R70:S70"/>
    <mergeCell ref="T70:U70"/>
    <mergeCell ref="V70:W70"/>
    <mergeCell ref="A70:C70"/>
    <mergeCell ref="D70:E70"/>
    <mergeCell ref="F70:G70"/>
    <mergeCell ref="H70:I70"/>
    <mergeCell ref="J70:K70"/>
    <mergeCell ref="X70:Y70"/>
    <mergeCell ref="Z70:AA70"/>
    <mergeCell ref="AB70:AC70"/>
    <mergeCell ref="AD70:AE70"/>
    <mergeCell ref="V68:W68"/>
    <mergeCell ref="X68:Y68"/>
    <mergeCell ref="Z68:AA68"/>
    <mergeCell ref="AB68:AC68"/>
    <mergeCell ref="V69:W69"/>
    <mergeCell ref="X69:Y69"/>
    <mergeCell ref="Z69:AA69"/>
    <mergeCell ref="AB69:AC69"/>
    <mergeCell ref="AD69:AE69"/>
    <mergeCell ref="F69:G69"/>
    <mergeCell ref="H69:I69"/>
    <mergeCell ref="J69:K69"/>
    <mergeCell ref="L69:M69"/>
    <mergeCell ref="N69:O69"/>
    <mergeCell ref="P69:Q69"/>
    <mergeCell ref="R69:S69"/>
    <mergeCell ref="T69:U69"/>
    <mergeCell ref="R68:S68"/>
    <mergeCell ref="T68:U68"/>
    <mergeCell ref="AB67:AC67"/>
    <mergeCell ref="AD67:AE67"/>
    <mergeCell ref="A68:B69"/>
    <mergeCell ref="D68:E68"/>
    <mergeCell ref="F68:G68"/>
    <mergeCell ref="H68:I68"/>
    <mergeCell ref="J68:K68"/>
    <mergeCell ref="L68:M68"/>
    <mergeCell ref="N68:O68"/>
    <mergeCell ref="P68:Q68"/>
    <mergeCell ref="P67:Q67"/>
    <mergeCell ref="R67:S67"/>
    <mergeCell ref="T67:U67"/>
    <mergeCell ref="V67:W67"/>
    <mergeCell ref="X67:Y67"/>
    <mergeCell ref="Z67:AA67"/>
    <mergeCell ref="D67:E67"/>
    <mergeCell ref="F67:G67"/>
    <mergeCell ref="H67:I67"/>
    <mergeCell ref="J67:K67"/>
    <mergeCell ref="L67:M67"/>
    <mergeCell ref="N67:O67"/>
    <mergeCell ref="AD68:AE68"/>
    <mergeCell ref="D69:E69"/>
    <mergeCell ref="X64:AA64"/>
    <mergeCell ref="AB64:AE64"/>
    <mergeCell ref="D66:G66"/>
    <mergeCell ref="H66:K66"/>
    <mergeCell ref="L66:O66"/>
    <mergeCell ref="P66:S66"/>
    <mergeCell ref="T66:W66"/>
    <mergeCell ref="X66:AA66"/>
    <mergeCell ref="AB66:AE66"/>
    <mergeCell ref="A64:C64"/>
    <mergeCell ref="D64:G64"/>
    <mergeCell ref="H64:K64"/>
    <mergeCell ref="L64:O64"/>
    <mergeCell ref="P64:S64"/>
    <mergeCell ref="T64:W64"/>
    <mergeCell ref="L63:M63"/>
    <mergeCell ref="N63:O63"/>
    <mergeCell ref="P63:Q63"/>
    <mergeCell ref="R63:S63"/>
    <mergeCell ref="T63:U63"/>
    <mergeCell ref="V63:W63"/>
    <mergeCell ref="A63:C63"/>
    <mergeCell ref="D63:E63"/>
    <mergeCell ref="F63:G63"/>
    <mergeCell ref="H63:I63"/>
    <mergeCell ref="J63:K63"/>
    <mergeCell ref="X63:Y63"/>
    <mergeCell ref="Z63:AA63"/>
    <mergeCell ref="AB63:AC63"/>
    <mergeCell ref="AD63:AE63"/>
    <mergeCell ref="V61:W61"/>
    <mergeCell ref="X61:Y61"/>
    <mergeCell ref="Z61:AA61"/>
    <mergeCell ref="AB61:AC61"/>
    <mergeCell ref="V62:W62"/>
    <mergeCell ref="X62:Y62"/>
    <mergeCell ref="Z62:AA62"/>
    <mergeCell ref="AB62:AC62"/>
    <mergeCell ref="AD62:AE62"/>
    <mergeCell ref="F62:G62"/>
    <mergeCell ref="H62:I62"/>
    <mergeCell ref="J62:K62"/>
    <mergeCell ref="L62:M62"/>
    <mergeCell ref="N62:O62"/>
    <mergeCell ref="P62:Q62"/>
    <mergeCell ref="R62:S62"/>
    <mergeCell ref="T62:U62"/>
    <mergeCell ref="R61:S61"/>
    <mergeCell ref="T61:U61"/>
    <mergeCell ref="AB60:AC60"/>
    <mergeCell ref="AD60:AE60"/>
    <mergeCell ref="A61:B62"/>
    <mergeCell ref="D61:E61"/>
    <mergeCell ref="F61:G61"/>
    <mergeCell ref="H61:I61"/>
    <mergeCell ref="J61:K61"/>
    <mergeCell ref="L61:M61"/>
    <mergeCell ref="N61:O61"/>
    <mergeCell ref="P61:Q61"/>
    <mergeCell ref="P60:Q60"/>
    <mergeCell ref="R60:S60"/>
    <mergeCell ref="T60:U60"/>
    <mergeCell ref="V60:W60"/>
    <mergeCell ref="X60:Y60"/>
    <mergeCell ref="Z60:AA60"/>
    <mergeCell ref="D60:E60"/>
    <mergeCell ref="F60:G60"/>
    <mergeCell ref="H60:I60"/>
    <mergeCell ref="J60:K60"/>
    <mergeCell ref="L60:M60"/>
    <mergeCell ref="N60:O60"/>
    <mergeCell ref="AD61:AE61"/>
    <mergeCell ref="D62:E62"/>
    <mergeCell ref="X57:AA57"/>
    <mergeCell ref="AB57:AE57"/>
    <mergeCell ref="D59:G59"/>
    <mergeCell ref="H59:K59"/>
    <mergeCell ref="L59:O59"/>
    <mergeCell ref="P59:S59"/>
    <mergeCell ref="T59:W59"/>
    <mergeCell ref="X59:AA59"/>
    <mergeCell ref="AB59:AE59"/>
    <mergeCell ref="A57:C57"/>
    <mergeCell ref="D57:G57"/>
    <mergeCell ref="H57:K57"/>
    <mergeCell ref="L57:O57"/>
    <mergeCell ref="P57:S57"/>
    <mergeCell ref="T57:W57"/>
    <mergeCell ref="L56:M56"/>
    <mergeCell ref="N56:O56"/>
    <mergeCell ref="P56:Q56"/>
    <mergeCell ref="R56:S56"/>
    <mergeCell ref="T56:U56"/>
    <mergeCell ref="V56:W56"/>
    <mergeCell ref="A56:C56"/>
    <mergeCell ref="D56:E56"/>
    <mergeCell ref="F56:G56"/>
    <mergeCell ref="H56:I56"/>
    <mergeCell ref="J56:K56"/>
    <mergeCell ref="X56:Y56"/>
    <mergeCell ref="Z56:AA56"/>
    <mergeCell ref="AB56:AC56"/>
    <mergeCell ref="AD56:AE56"/>
    <mergeCell ref="V54:W54"/>
    <mergeCell ref="X54:Y54"/>
    <mergeCell ref="Z54:AA54"/>
    <mergeCell ref="AB54:AC54"/>
    <mergeCell ref="V55:W55"/>
    <mergeCell ref="X55:Y55"/>
    <mergeCell ref="Z55:AA55"/>
    <mergeCell ref="AB55:AC55"/>
    <mergeCell ref="AD55:AE55"/>
    <mergeCell ref="F55:G55"/>
    <mergeCell ref="H55:I55"/>
    <mergeCell ref="J55:K55"/>
    <mergeCell ref="L55:M55"/>
    <mergeCell ref="N55:O55"/>
    <mergeCell ref="P55:Q55"/>
    <mergeCell ref="R55:S55"/>
    <mergeCell ref="T55:U55"/>
    <mergeCell ref="R54:S54"/>
    <mergeCell ref="T54:U54"/>
    <mergeCell ref="AB53:AC53"/>
    <mergeCell ref="AD53:AE53"/>
    <mergeCell ref="A54:B55"/>
    <mergeCell ref="D54:E54"/>
    <mergeCell ref="F54:G54"/>
    <mergeCell ref="H54:I54"/>
    <mergeCell ref="J54:K54"/>
    <mergeCell ref="L54:M54"/>
    <mergeCell ref="N54:O54"/>
    <mergeCell ref="P54:Q54"/>
    <mergeCell ref="P53:Q53"/>
    <mergeCell ref="R53:S53"/>
    <mergeCell ref="T53:U53"/>
    <mergeCell ref="V53:W53"/>
    <mergeCell ref="X53:Y53"/>
    <mergeCell ref="Z53:AA53"/>
    <mergeCell ref="D53:E53"/>
    <mergeCell ref="F53:G53"/>
    <mergeCell ref="H53:I53"/>
    <mergeCell ref="J53:K53"/>
    <mergeCell ref="L53:M53"/>
    <mergeCell ref="N53:O53"/>
    <mergeCell ref="AD54:AE54"/>
    <mergeCell ref="D55:E55"/>
    <mergeCell ref="B50:AK50"/>
    <mergeCell ref="D52:G52"/>
    <mergeCell ref="H52:K52"/>
    <mergeCell ref="L52:O52"/>
    <mergeCell ref="P52:S52"/>
    <mergeCell ref="T52:W52"/>
    <mergeCell ref="X52:AA52"/>
    <mergeCell ref="AB52:AE52"/>
    <mergeCell ref="B45:AK45"/>
    <mergeCell ref="B46:D46"/>
    <mergeCell ref="E46:AK46"/>
    <mergeCell ref="B47:AK47"/>
    <mergeCell ref="B48:AK48"/>
    <mergeCell ref="B49:AK49"/>
    <mergeCell ref="B40:AK40"/>
    <mergeCell ref="A41:A44"/>
    <mergeCell ref="B41:AK41"/>
    <mergeCell ref="B42:AK42"/>
    <mergeCell ref="B43:AK43"/>
    <mergeCell ref="B44:AK44"/>
    <mergeCell ref="Y32:AA32"/>
    <mergeCell ref="AB32:AE32"/>
    <mergeCell ref="Y36:AA36"/>
    <mergeCell ref="AB36:AE36"/>
    <mergeCell ref="Y22:AA22"/>
    <mergeCell ref="AB22:AE22"/>
    <mergeCell ref="Y27:AA27"/>
    <mergeCell ref="AB27:AE27"/>
    <mergeCell ref="AG9:AG11"/>
    <mergeCell ref="AF7:AG7"/>
    <mergeCell ref="AH9:AH11"/>
    <mergeCell ref="AI9:AI11"/>
    <mergeCell ref="B39:AK39"/>
    <mergeCell ref="R1:U1"/>
    <mergeCell ref="V1:AD1"/>
    <mergeCell ref="A3:G3"/>
    <mergeCell ref="R3:U3"/>
    <mergeCell ref="V3:AD3"/>
    <mergeCell ref="R5:AE5"/>
    <mergeCell ref="AJ9:AJ11"/>
    <mergeCell ref="AK9:AK11"/>
    <mergeCell ref="Y17:AA17"/>
    <mergeCell ref="AB17:AE17"/>
    <mergeCell ref="Z7:AE7"/>
    <mergeCell ref="A9:A11"/>
    <mergeCell ref="B9:B11"/>
    <mergeCell ref="C9:C11"/>
    <mergeCell ref="D9:J9"/>
    <mergeCell ref="K9:Q9"/>
    <mergeCell ref="R9:X9"/>
    <mergeCell ref="Y9:AE9"/>
    <mergeCell ref="AF9:AF11"/>
    <mergeCell ref="A7:C7"/>
    <mergeCell ref="D7:F7"/>
    <mergeCell ref="G7:L7"/>
    <mergeCell ref="M7:O7"/>
    <mergeCell ref="P7:S7"/>
  </mergeCells>
  <phoneticPr fontId="1"/>
  <pageMargins left="0.19685039370078741" right="0.19685039370078741" top="0.59055118110236227" bottom="0.39370078740157483" header="0.19685039370078741" footer="0.19685039370078741"/>
  <pageSetup paperSize="9" scale="65" orientation="landscape" r:id="rId1"/>
  <rowBreaks count="1" manualBreakCount="1">
    <brk id="37" max="36" man="1"/>
  </row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xr:uid="{0B821B2A-9C2A-4712-9F65-EAA35F1290C1}">
          <x14:formula1>
            <xm:f>'別紙5-1記載用リスト'!$K$3:$K$43</xm:f>
          </x14:formula1>
          <xm:sqref>D33:AE35 D13:AE13 D15:AE16 D18:AE21 D28:AE31 D23:AE26</xm:sqref>
        </x14:dataValidation>
        <x14:dataValidation type="list" errorStyle="warning" allowBlank="1" showInputMessage="1" showErrorMessage="1" xr:uid="{8B0FCEB9-5F21-40A3-811E-4E43F75D4276}">
          <x14:formula1>
            <xm:f>'別紙5-1記載用リスト'!$H$3:$H$7</xm:f>
          </x14:formula1>
          <xm:sqref>B13 B15:B16 B18:B21 B33:B35 B23:B26 B28:B31</xm:sqref>
        </x14:dataValidation>
        <x14:dataValidation type="list" errorStyle="warning" allowBlank="1" showInputMessage="1" showErrorMessage="1" xr:uid="{C0261C90-4E4B-4144-A88F-96A807093E27}">
          <x14:formula1>
            <xm:f>'別紙5-1記載用リスト'!$E$3:$E$24</xm:f>
          </x14:formula1>
          <xm:sqref>A13 A15:A16 A18:A21 A33:A35 A23:A26 A28:A31 H73:AE73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F8E99-360B-420F-8C41-FCAFB95B0453}">
  <sheetPr>
    <tabColor theme="7" tint="0.79998168889431442"/>
  </sheetPr>
  <dimension ref="B1:U48"/>
  <sheetViews>
    <sheetView view="pageBreakPreview" zoomScaleNormal="100" zoomScaleSheetLayoutView="100" workbookViewId="0">
      <selection activeCell="L4" sqref="L4:O9"/>
    </sheetView>
  </sheetViews>
  <sheetFormatPr baseColWidth="10" defaultColWidth="2.5" defaultRowHeight="15" customHeight="1"/>
  <cols>
    <col min="1" max="1" width="2.5" style="50"/>
    <col min="2" max="2" width="20.1640625" style="50" customWidth="1"/>
    <col min="3" max="4" width="2.5" style="50"/>
    <col min="5" max="5" width="21" style="50" customWidth="1"/>
    <col min="6" max="7" width="2.5" style="50"/>
    <col min="8" max="8" width="5" style="50" customWidth="1"/>
    <col min="9" max="10" width="2.5" style="50"/>
    <col min="11" max="20" width="10" style="50" customWidth="1"/>
    <col min="21" max="21" width="60" style="50" customWidth="1"/>
    <col min="22" max="16384" width="2.5" style="50"/>
  </cols>
  <sheetData>
    <row r="1" spans="2:21" ht="15" customHeight="1" thickBot="1"/>
    <row r="2" spans="2:21" ht="30" customHeight="1">
      <c r="B2" s="94" t="s">
        <v>161</v>
      </c>
      <c r="E2" s="94" t="s">
        <v>162</v>
      </c>
      <c r="H2" s="95" t="s">
        <v>163</v>
      </c>
      <c r="K2" s="95" t="s">
        <v>164</v>
      </c>
      <c r="L2" s="95" t="s">
        <v>165</v>
      </c>
      <c r="M2" s="175" t="s">
        <v>166</v>
      </c>
      <c r="N2" s="180" t="s">
        <v>167</v>
      </c>
      <c r="O2" s="181" t="s">
        <v>168</v>
      </c>
      <c r="P2" s="178" t="s">
        <v>169</v>
      </c>
      <c r="Q2" s="175" t="s">
        <v>170</v>
      </c>
      <c r="R2" s="186" t="s">
        <v>171</v>
      </c>
      <c r="S2" s="178" t="s">
        <v>172</v>
      </c>
      <c r="T2" s="175" t="s">
        <v>173</v>
      </c>
      <c r="U2" s="186" t="s">
        <v>174</v>
      </c>
    </row>
    <row r="3" spans="2:21" ht="15" customHeight="1">
      <c r="B3" s="96"/>
      <c r="E3" s="96"/>
      <c r="H3" s="96"/>
      <c r="K3" s="96"/>
      <c r="L3" s="96"/>
      <c r="M3" s="176"/>
      <c r="N3" s="182"/>
      <c r="O3" s="183"/>
      <c r="P3" s="51"/>
      <c r="Q3" s="176"/>
      <c r="R3" s="187"/>
      <c r="S3" s="51"/>
      <c r="T3" s="176"/>
      <c r="U3" s="187"/>
    </row>
    <row r="4" spans="2:21" ht="15" customHeight="1">
      <c r="B4" s="97">
        <v>45931</v>
      </c>
      <c r="E4" s="96" t="s">
        <v>128</v>
      </c>
      <c r="H4" s="98" t="s">
        <v>175</v>
      </c>
      <c r="K4" s="98" t="s">
        <v>176</v>
      </c>
      <c r="L4" s="99"/>
      <c r="M4" s="177"/>
      <c r="N4" s="184"/>
      <c r="O4" s="185"/>
      <c r="P4" s="179"/>
      <c r="Q4" s="177"/>
      <c r="R4" s="188">
        <f>SUM(IF(M4&lt;L4,M4-L4+1,M4-L4),IF(O4&lt;N4,O4-N4+1,O4-N4),IF(Q4&lt;P4,Q4-P4+1,Q4-P4))</f>
        <v>0</v>
      </c>
      <c r="S4" s="179"/>
      <c r="T4" s="190">
        <f>ROUND((R4-S4)*24,2)</f>
        <v>0</v>
      </c>
      <c r="U4" s="187" t="str">
        <f>IF(COUNTA($L4:$Q4)=0,"",CONCATENATE($K4,TEXT($L4,"h:mm"),TEXT($M4,"～h:mm"),IF($N4="","",CONCATENATE(TEXT($N4,",　　h:mm"),TEXT($O4,"～h:mm"))),IF($P4="","",CONCATENATE(TEXT($P4,",　　h:mm"),TEXT($Q4,"～h:mm"))),"　(",T4,"h)　　"))</f>
        <v/>
      </c>
    </row>
    <row r="5" spans="2:21" ht="15" customHeight="1">
      <c r="B5" s="100" t="s">
        <v>177</v>
      </c>
      <c r="E5" s="96" t="s">
        <v>178</v>
      </c>
      <c r="H5" s="98" t="s">
        <v>179</v>
      </c>
      <c r="K5" s="98" t="s">
        <v>180</v>
      </c>
      <c r="L5" s="99"/>
      <c r="M5" s="177"/>
      <c r="N5" s="184"/>
      <c r="O5" s="185"/>
      <c r="P5" s="179"/>
      <c r="Q5" s="177"/>
      <c r="R5" s="188">
        <f t="shared" ref="R5:R43" si="0">SUM(IF(M5&lt;L5,M5-L5+1,M5-L5),IF(O5&lt;N5,O5-N5+1,O5-N5),IF(Q5&lt;P5,Q5-P5+1,Q5-P5))</f>
        <v>0</v>
      </c>
      <c r="S5" s="179"/>
      <c r="T5" s="190">
        <f t="shared" ref="T5:T43" si="1">ROUND((R5-S5)*24,2)</f>
        <v>0</v>
      </c>
      <c r="U5" s="187" t="str">
        <f t="shared" ref="U5:U43" si="2">IF(COUNTA($L5:$Q5)=0,"",CONCATENATE($K5,TEXT($L5,"h:mm"),TEXT($M5,"～h:mm"),IF($N5="","",CONCATENATE(TEXT($N5,",　　h:mm"),TEXT($O5,"～h:mm"))),IF($P5="","",CONCATENATE(TEXT($P5,",　　h:mm"),TEXT($Q5,"～h:mm"))),"　(",T5,"h)　　"))</f>
        <v/>
      </c>
    </row>
    <row r="6" spans="2:21" ht="15" customHeight="1">
      <c r="B6" s="100" t="s">
        <v>181</v>
      </c>
      <c r="E6" s="96" t="s">
        <v>182</v>
      </c>
      <c r="H6" s="98" t="s">
        <v>183</v>
      </c>
      <c r="K6" s="98" t="s">
        <v>184</v>
      </c>
      <c r="L6" s="99"/>
      <c r="M6" s="177"/>
      <c r="N6" s="184"/>
      <c r="O6" s="185"/>
      <c r="P6" s="179"/>
      <c r="Q6" s="177"/>
      <c r="R6" s="188">
        <f t="shared" si="0"/>
        <v>0</v>
      </c>
      <c r="S6" s="179"/>
      <c r="T6" s="190">
        <f t="shared" si="1"/>
        <v>0</v>
      </c>
      <c r="U6" s="187" t="str">
        <f t="shared" si="2"/>
        <v/>
      </c>
    </row>
    <row r="7" spans="2:21" ht="15" customHeight="1">
      <c r="E7" s="96" t="s">
        <v>185</v>
      </c>
      <c r="H7" s="98" t="s">
        <v>186</v>
      </c>
      <c r="K7" s="98" t="s">
        <v>187</v>
      </c>
      <c r="L7" s="99"/>
      <c r="M7" s="177"/>
      <c r="N7" s="184"/>
      <c r="O7" s="185"/>
      <c r="P7" s="179"/>
      <c r="Q7" s="177"/>
      <c r="R7" s="188">
        <f t="shared" si="0"/>
        <v>0</v>
      </c>
      <c r="S7" s="179"/>
      <c r="T7" s="190">
        <f t="shared" si="1"/>
        <v>0</v>
      </c>
      <c r="U7" s="187" t="str">
        <f t="shared" si="2"/>
        <v/>
      </c>
    </row>
    <row r="8" spans="2:21" ht="15" customHeight="1">
      <c r="E8" s="96" t="s">
        <v>188</v>
      </c>
      <c r="K8" s="98" t="s">
        <v>189</v>
      </c>
      <c r="L8" s="184"/>
      <c r="M8" s="185"/>
      <c r="N8" s="184"/>
      <c r="O8" s="185"/>
      <c r="P8" s="179"/>
      <c r="Q8" s="177"/>
      <c r="R8" s="188">
        <f t="shared" si="0"/>
        <v>0</v>
      </c>
      <c r="S8" s="179"/>
      <c r="T8" s="190">
        <f t="shared" si="1"/>
        <v>0</v>
      </c>
      <c r="U8" s="187" t="str">
        <f t="shared" si="2"/>
        <v/>
      </c>
    </row>
    <row r="9" spans="2:21" ht="15" customHeight="1">
      <c r="E9" s="96" t="s">
        <v>190</v>
      </c>
      <c r="K9" s="98" t="s">
        <v>191</v>
      </c>
      <c r="L9" s="184"/>
      <c r="M9" s="185"/>
      <c r="N9" s="184"/>
      <c r="O9" s="185"/>
      <c r="P9" s="179"/>
      <c r="Q9" s="177"/>
      <c r="R9" s="188">
        <f t="shared" si="0"/>
        <v>0</v>
      </c>
      <c r="S9" s="179"/>
      <c r="T9" s="190">
        <f t="shared" si="1"/>
        <v>0</v>
      </c>
      <c r="U9" s="187" t="str">
        <f t="shared" si="2"/>
        <v/>
      </c>
    </row>
    <row r="10" spans="2:21" ht="15" customHeight="1">
      <c r="E10" s="96" t="s">
        <v>192</v>
      </c>
      <c r="K10" s="98" t="s">
        <v>193</v>
      </c>
      <c r="L10" s="99"/>
      <c r="M10" s="177"/>
      <c r="N10" s="184"/>
      <c r="O10" s="185"/>
      <c r="P10" s="179"/>
      <c r="Q10" s="177"/>
      <c r="R10" s="188">
        <f t="shared" si="0"/>
        <v>0</v>
      </c>
      <c r="S10" s="179"/>
      <c r="T10" s="190">
        <f t="shared" si="1"/>
        <v>0</v>
      </c>
      <c r="U10" s="187" t="str">
        <f t="shared" si="2"/>
        <v/>
      </c>
    </row>
    <row r="11" spans="2:21" ht="15" customHeight="1">
      <c r="E11" s="96" t="s">
        <v>194</v>
      </c>
      <c r="K11" s="98" t="s">
        <v>195</v>
      </c>
      <c r="L11" s="99"/>
      <c r="M11" s="177"/>
      <c r="N11" s="184"/>
      <c r="O11" s="185"/>
      <c r="P11" s="179"/>
      <c r="Q11" s="177"/>
      <c r="R11" s="188">
        <f t="shared" si="0"/>
        <v>0</v>
      </c>
      <c r="S11" s="179"/>
      <c r="T11" s="190">
        <f t="shared" si="1"/>
        <v>0</v>
      </c>
      <c r="U11" s="187" t="str">
        <f t="shared" si="2"/>
        <v/>
      </c>
    </row>
    <row r="12" spans="2:21" ht="15" customHeight="1">
      <c r="E12" s="96" t="s">
        <v>196</v>
      </c>
      <c r="K12" s="98" t="s">
        <v>197</v>
      </c>
      <c r="L12" s="99"/>
      <c r="M12" s="177"/>
      <c r="N12" s="184"/>
      <c r="O12" s="185"/>
      <c r="P12" s="179"/>
      <c r="Q12" s="177"/>
      <c r="R12" s="188">
        <f t="shared" si="0"/>
        <v>0</v>
      </c>
      <c r="S12" s="179"/>
      <c r="T12" s="190">
        <f t="shared" si="1"/>
        <v>0</v>
      </c>
      <c r="U12" s="187" t="str">
        <f t="shared" si="2"/>
        <v/>
      </c>
    </row>
    <row r="13" spans="2:21" ht="15" customHeight="1">
      <c r="E13" s="96" t="s">
        <v>198</v>
      </c>
      <c r="K13" s="98" t="s">
        <v>199</v>
      </c>
      <c r="L13" s="99"/>
      <c r="M13" s="177"/>
      <c r="N13" s="184"/>
      <c r="O13" s="185"/>
      <c r="P13" s="179"/>
      <c r="Q13" s="177"/>
      <c r="R13" s="188">
        <f t="shared" si="0"/>
        <v>0</v>
      </c>
      <c r="S13" s="179"/>
      <c r="T13" s="190">
        <f t="shared" si="1"/>
        <v>0</v>
      </c>
      <c r="U13" s="187" t="str">
        <f t="shared" si="2"/>
        <v/>
      </c>
    </row>
    <row r="14" spans="2:21" ht="15" customHeight="1">
      <c r="E14" s="96" t="s">
        <v>200</v>
      </c>
      <c r="K14" s="98" t="s">
        <v>201</v>
      </c>
      <c r="L14" s="99"/>
      <c r="M14" s="177"/>
      <c r="N14" s="184"/>
      <c r="O14" s="185"/>
      <c r="P14" s="179"/>
      <c r="Q14" s="177"/>
      <c r="R14" s="188">
        <f t="shared" si="0"/>
        <v>0</v>
      </c>
      <c r="S14" s="179"/>
      <c r="T14" s="190">
        <f t="shared" si="1"/>
        <v>0</v>
      </c>
      <c r="U14" s="187" t="str">
        <f t="shared" si="2"/>
        <v/>
      </c>
    </row>
    <row r="15" spans="2:21" ht="15" customHeight="1">
      <c r="E15" s="96" t="s">
        <v>202</v>
      </c>
      <c r="K15" s="98" t="s">
        <v>203</v>
      </c>
      <c r="L15" s="99"/>
      <c r="M15" s="177"/>
      <c r="N15" s="184"/>
      <c r="O15" s="185"/>
      <c r="P15" s="179"/>
      <c r="Q15" s="177"/>
      <c r="R15" s="188">
        <f t="shared" si="0"/>
        <v>0</v>
      </c>
      <c r="S15" s="179"/>
      <c r="T15" s="190">
        <f t="shared" si="1"/>
        <v>0</v>
      </c>
      <c r="U15" s="187" t="str">
        <f t="shared" si="2"/>
        <v/>
      </c>
    </row>
    <row r="16" spans="2:21" ht="15" customHeight="1">
      <c r="E16" s="96" t="s">
        <v>204</v>
      </c>
      <c r="K16" s="98" t="s">
        <v>205</v>
      </c>
      <c r="L16" s="99"/>
      <c r="M16" s="177"/>
      <c r="N16" s="184"/>
      <c r="O16" s="185"/>
      <c r="P16" s="179"/>
      <c r="Q16" s="177"/>
      <c r="R16" s="188">
        <f t="shared" si="0"/>
        <v>0</v>
      </c>
      <c r="S16" s="179"/>
      <c r="T16" s="190">
        <f t="shared" si="1"/>
        <v>0</v>
      </c>
      <c r="U16" s="187" t="str">
        <f t="shared" si="2"/>
        <v/>
      </c>
    </row>
    <row r="17" spans="5:21" ht="15" customHeight="1">
      <c r="E17" s="96" t="s">
        <v>206</v>
      </c>
      <c r="K17" s="98" t="s">
        <v>207</v>
      </c>
      <c r="L17" s="184"/>
      <c r="M17" s="185"/>
      <c r="N17" s="184"/>
      <c r="O17" s="185"/>
      <c r="P17" s="179"/>
      <c r="Q17" s="177"/>
      <c r="R17" s="188">
        <f t="shared" si="0"/>
        <v>0</v>
      </c>
      <c r="S17" s="179"/>
      <c r="T17" s="190">
        <f t="shared" si="1"/>
        <v>0</v>
      </c>
      <c r="U17" s="187" t="str">
        <f t="shared" si="2"/>
        <v/>
      </c>
    </row>
    <row r="18" spans="5:21" ht="15" customHeight="1">
      <c r="E18" s="96" t="s">
        <v>208</v>
      </c>
      <c r="K18" s="98" t="s">
        <v>209</v>
      </c>
      <c r="L18" s="99"/>
      <c r="M18" s="177"/>
      <c r="N18" s="184"/>
      <c r="O18" s="185"/>
      <c r="P18" s="179"/>
      <c r="Q18" s="177"/>
      <c r="R18" s="188">
        <f t="shared" si="0"/>
        <v>0</v>
      </c>
      <c r="S18" s="179"/>
      <c r="T18" s="190">
        <f t="shared" si="1"/>
        <v>0</v>
      </c>
      <c r="U18" s="187" t="str">
        <f t="shared" si="2"/>
        <v/>
      </c>
    </row>
    <row r="19" spans="5:21" ht="15" customHeight="1">
      <c r="E19" s="96" t="s">
        <v>210</v>
      </c>
      <c r="K19" s="98" t="s">
        <v>211</v>
      </c>
      <c r="L19" s="99"/>
      <c r="M19" s="177"/>
      <c r="N19" s="184"/>
      <c r="O19" s="185"/>
      <c r="P19" s="179"/>
      <c r="Q19" s="177"/>
      <c r="R19" s="188">
        <f t="shared" si="0"/>
        <v>0</v>
      </c>
      <c r="S19" s="179"/>
      <c r="T19" s="190">
        <f t="shared" si="1"/>
        <v>0</v>
      </c>
      <c r="U19" s="187" t="str">
        <f t="shared" si="2"/>
        <v/>
      </c>
    </row>
    <row r="20" spans="5:21" ht="15" customHeight="1">
      <c r="E20" s="96" t="s">
        <v>212</v>
      </c>
      <c r="K20" s="98" t="s">
        <v>213</v>
      </c>
      <c r="L20" s="99"/>
      <c r="M20" s="177"/>
      <c r="N20" s="184"/>
      <c r="O20" s="185"/>
      <c r="P20" s="179"/>
      <c r="Q20" s="177"/>
      <c r="R20" s="188">
        <f t="shared" si="0"/>
        <v>0</v>
      </c>
      <c r="S20" s="179"/>
      <c r="T20" s="190">
        <f t="shared" si="1"/>
        <v>0</v>
      </c>
      <c r="U20" s="187" t="str">
        <f t="shared" si="2"/>
        <v/>
      </c>
    </row>
    <row r="21" spans="5:21" ht="15" customHeight="1">
      <c r="E21" s="96" t="s">
        <v>214</v>
      </c>
      <c r="K21" s="98" t="s">
        <v>215</v>
      </c>
      <c r="L21" s="99"/>
      <c r="M21" s="177"/>
      <c r="N21" s="184"/>
      <c r="O21" s="185"/>
      <c r="P21" s="179"/>
      <c r="Q21" s="177"/>
      <c r="R21" s="188">
        <f t="shared" si="0"/>
        <v>0</v>
      </c>
      <c r="S21" s="179"/>
      <c r="T21" s="190">
        <f t="shared" si="1"/>
        <v>0</v>
      </c>
      <c r="U21" s="187" t="str">
        <f t="shared" si="2"/>
        <v/>
      </c>
    </row>
    <row r="22" spans="5:21" ht="15" customHeight="1">
      <c r="E22" s="96" t="s">
        <v>216</v>
      </c>
      <c r="K22" s="98" t="s">
        <v>217</v>
      </c>
      <c r="L22" s="99"/>
      <c r="M22" s="177"/>
      <c r="N22" s="184"/>
      <c r="O22" s="185"/>
      <c r="P22" s="179"/>
      <c r="Q22" s="177"/>
      <c r="R22" s="188">
        <f t="shared" si="0"/>
        <v>0</v>
      </c>
      <c r="S22" s="179"/>
      <c r="T22" s="190">
        <f t="shared" si="1"/>
        <v>0</v>
      </c>
      <c r="U22" s="187" t="str">
        <f t="shared" si="2"/>
        <v/>
      </c>
    </row>
    <row r="23" spans="5:21" ht="15" customHeight="1">
      <c r="E23" s="96" t="s">
        <v>218</v>
      </c>
      <c r="K23" s="98" t="s">
        <v>219</v>
      </c>
      <c r="L23" s="99"/>
      <c r="M23" s="177"/>
      <c r="N23" s="184"/>
      <c r="O23" s="185"/>
      <c r="P23" s="179"/>
      <c r="Q23" s="177"/>
      <c r="R23" s="188">
        <f t="shared" si="0"/>
        <v>0</v>
      </c>
      <c r="S23" s="179"/>
      <c r="T23" s="190">
        <f t="shared" si="1"/>
        <v>0</v>
      </c>
      <c r="U23" s="187" t="str">
        <f t="shared" si="2"/>
        <v/>
      </c>
    </row>
    <row r="24" spans="5:21" ht="15" customHeight="1">
      <c r="E24" s="96" t="s">
        <v>220</v>
      </c>
      <c r="K24" s="98" t="s">
        <v>221</v>
      </c>
      <c r="L24" s="99"/>
      <c r="M24" s="177"/>
      <c r="N24" s="184"/>
      <c r="O24" s="185"/>
      <c r="P24" s="179"/>
      <c r="Q24" s="177"/>
      <c r="R24" s="188">
        <f t="shared" si="0"/>
        <v>0</v>
      </c>
      <c r="S24" s="179"/>
      <c r="T24" s="190">
        <f t="shared" si="1"/>
        <v>0</v>
      </c>
      <c r="U24" s="187" t="str">
        <f t="shared" si="2"/>
        <v/>
      </c>
    </row>
    <row r="25" spans="5:21" ht="15" customHeight="1">
      <c r="K25" s="98" t="s">
        <v>222</v>
      </c>
      <c r="L25" s="99"/>
      <c r="M25" s="177"/>
      <c r="N25" s="184"/>
      <c r="O25" s="185"/>
      <c r="P25" s="179"/>
      <c r="Q25" s="177"/>
      <c r="R25" s="188">
        <f t="shared" si="0"/>
        <v>0</v>
      </c>
      <c r="S25" s="179"/>
      <c r="T25" s="190">
        <f t="shared" si="1"/>
        <v>0</v>
      </c>
      <c r="U25" s="187" t="str">
        <f t="shared" si="2"/>
        <v/>
      </c>
    </row>
    <row r="26" spans="5:21" ht="15" customHeight="1">
      <c r="K26" s="98" t="s">
        <v>223</v>
      </c>
      <c r="L26" s="99"/>
      <c r="M26" s="177"/>
      <c r="N26" s="184"/>
      <c r="O26" s="185"/>
      <c r="P26" s="179"/>
      <c r="Q26" s="177"/>
      <c r="R26" s="188">
        <f t="shared" si="0"/>
        <v>0</v>
      </c>
      <c r="S26" s="179"/>
      <c r="T26" s="190">
        <f t="shared" si="1"/>
        <v>0</v>
      </c>
      <c r="U26" s="187" t="str">
        <f t="shared" si="2"/>
        <v/>
      </c>
    </row>
    <row r="27" spans="5:21" ht="15" customHeight="1">
      <c r="K27" s="98" t="s">
        <v>224</v>
      </c>
      <c r="L27" s="99"/>
      <c r="M27" s="177"/>
      <c r="N27" s="184"/>
      <c r="O27" s="185"/>
      <c r="P27" s="179"/>
      <c r="Q27" s="177"/>
      <c r="R27" s="188">
        <f t="shared" si="0"/>
        <v>0</v>
      </c>
      <c r="S27" s="179"/>
      <c r="T27" s="190">
        <f t="shared" si="1"/>
        <v>0</v>
      </c>
      <c r="U27" s="187" t="str">
        <f t="shared" si="2"/>
        <v/>
      </c>
    </row>
    <row r="28" spans="5:21" ht="15" customHeight="1">
      <c r="K28" s="98" t="s">
        <v>225</v>
      </c>
      <c r="L28" s="99"/>
      <c r="M28" s="177"/>
      <c r="N28" s="184"/>
      <c r="O28" s="185"/>
      <c r="P28" s="179"/>
      <c r="Q28" s="177"/>
      <c r="R28" s="188">
        <f t="shared" si="0"/>
        <v>0</v>
      </c>
      <c r="S28" s="179"/>
      <c r="T28" s="190">
        <f t="shared" si="1"/>
        <v>0</v>
      </c>
      <c r="U28" s="187" t="str">
        <f t="shared" si="2"/>
        <v/>
      </c>
    </row>
    <row r="29" spans="5:21" ht="15" customHeight="1">
      <c r="K29" s="98" t="s">
        <v>226</v>
      </c>
      <c r="L29" s="99"/>
      <c r="M29" s="177"/>
      <c r="N29" s="184"/>
      <c r="O29" s="185"/>
      <c r="P29" s="179"/>
      <c r="Q29" s="177"/>
      <c r="R29" s="188">
        <f t="shared" si="0"/>
        <v>0</v>
      </c>
      <c r="S29" s="179"/>
      <c r="T29" s="190">
        <f t="shared" si="1"/>
        <v>0</v>
      </c>
      <c r="U29" s="187" t="str">
        <f t="shared" si="2"/>
        <v/>
      </c>
    </row>
    <row r="30" spans="5:21" ht="15" customHeight="1">
      <c r="K30" s="98" t="s">
        <v>227</v>
      </c>
      <c r="L30" s="99"/>
      <c r="M30" s="177"/>
      <c r="N30" s="184"/>
      <c r="O30" s="185"/>
      <c r="P30" s="179"/>
      <c r="Q30" s="177"/>
      <c r="R30" s="188">
        <f t="shared" si="0"/>
        <v>0</v>
      </c>
      <c r="S30" s="179"/>
      <c r="T30" s="190">
        <f t="shared" si="1"/>
        <v>0</v>
      </c>
      <c r="U30" s="187" t="str">
        <f t="shared" si="2"/>
        <v/>
      </c>
    </row>
    <row r="31" spans="5:21" ht="15" customHeight="1">
      <c r="K31" s="98" t="s">
        <v>228</v>
      </c>
      <c r="L31" s="99"/>
      <c r="M31" s="177"/>
      <c r="N31" s="184"/>
      <c r="O31" s="185"/>
      <c r="P31" s="179"/>
      <c r="Q31" s="177"/>
      <c r="R31" s="188">
        <f t="shared" si="0"/>
        <v>0</v>
      </c>
      <c r="S31" s="179"/>
      <c r="T31" s="190">
        <f t="shared" si="1"/>
        <v>0</v>
      </c>
      <c r="U31" s="187" t="str">
        <f t="shared" si="2"/>
        <v/>
      </c>
    </row>
    <row r="32" spans="5:21" ht="15" customHeight="1">
      <c r="K32" s="98" t="s">
        <v>229</v>
      </c>
      <c r="L32" s="99"/>
      <c r="M32" s="177"/>
      <c r="N32" s="184"/>
      <c r="O32" s="185"/>
      <c r="P32" s="179"/>
      <c r="Q32" s="177"/>
      <c r="R32" s="188">
        <f t="shared" si="0"/>
        <v>0</v>
      </c>
      <c r="S32" s="179"/>
      <c r="T32" s="190">
        <f t="shared" si="1"/>
        <v>0</v>
      </c>
      <c r="U32" s="187" t="str">
        <f t="shared" si="2"/>
        <v/>
      </c>
    </row>
    <row r="33" spans="11:21" ht="15" customHeight="1">
      <c r="K33" s="98" t="s">
        <v>230</v>
      </c>
      <c r="L33" s="99"/>
      <c r="M33" s="177"/>
      <c r="N33" s="184"/>
      <c r="O33" s="185"/>
      <c r="P33" s="179"/>
      <c r="Q33" s="177"/>
      <c r="R33" s="188">
        <f t="shared" si="0"/>
        <v>0</v>
      </c>
      <c r="S33" s="179"/>
      <c r="T33" s="190">
        <f t="shared" si="1"/>
        <v>0</v>
      </c>
      <c r="U33" s="187" t="str">
        <f t="shared" si="2"/>
        <v/>
      </c>
    </row>
    <row r="34" spans="11:21" ht="15" customHeight="1">
      <c r="K34" s="98" t="s">
        <v>231</v>
      </c>
      <c r="L34" s="99"/>
      <c r="M34" s="177"/>
      <c r="N34" s="184"/>
      <c r="O34" s="185"/>
      <c r="P34" s="179"/>
      <c r="Q34" s="177"/>
      <c r="R34" s="188">
        <f t="shared" si="0"/>
        <v>0</v>
      </c>
      <c r="S34" s="179"/>
      <c r="T34" s="190">
        <f t="shared" si="1"/>
        <v>0</v>
      </c>
      <c r="U34" s="187" t="str">
        <f t="shared" si="2"/>
        <v/>
      </c>
    </row>
    <row r="35" spans="11:21" ht="15" customHeight="1">
      <c r="K35" s="98" t="s">
        <v>232</v>
      </c>
      <c r="L35" s="99"/>
      <c r="M35" s="177"/>
      <c r="N35" s="184"/>
      <c r="O35" s="185"/>
      <c r="P35" s="179"/>
      <c r="Q35" s="177"/>
      <c r="R35" s="188">
        <f t="shared" si="0"/>
        <v>0</v>
      </c>
      <c r="S35" s="179"/>
      <c r="T35" s="190">
        <f t="shared" si="1"/>
        <v>0</v>
      </c>
      <c r="U35" s="187" t="str">
        <f t="shared" si="2"/>
        <v/>
      </c>
    </row>
    <row r="36" spans="11:21" ht="15" customHeight="1">
      <c r="K36" s="98" t="s">
        <v>233</v>
      </c>
      <c r="L36" s="99"/>
      <c r="M36" s="177"/>
      <c r="N36" s="184"/>
      <c r="O36" s="185"/>
      <c r="P36" s="179"/>
      <c r="Q36" s="177"/>
      <c r="R36" s="188">
        <f t="shared" si="0"/>
        <v>0</v>
      </c>
      <c r="S36" s="179"/>
      <c r="T36" s="190">
        <f t="shared" si="1"/>
        <v>0</v>
      </c>
      <c r="U36" s="187" t="str">
        <f t="shared" si="2"/>
        <v/>
      </c>
    </row>
    <row r="37" spans="11:21" ht="15" customHeight="1">
      <c r="K37" s="98" t="s">
        <v>234</v>
      </c>
      <c r="L37" s="99"/>
      <c r="M37" s="177"/>
      <c r="N37" s="184"/>
      <c r="O37" s="185"/>
      <c r="P37" s="179"/>
      <c r="Q37" s="177"/>
      <c r="R37" s="188">
        <f t="shared" si="0"/>
        <v>0</v>
      </c>
      <c r="S37" s="179"/>
      <c r="T37" s="190">
        <f t="shared" si="1"/>
        <v>0</v>
      </c>
      <c r="U37" s="187" t="str">
        <f t="shared" si="2"/>
        <v/>
      </c>
    </row>
    <row r="38" spans="11:21" ht="15" customHeight="1">
      <c r="K38" s="98" t="s">
        <v>235</v>
      </c>
      <c r="L38" s="99"/>
      <c r="M38" s="177"/>
      <c r="N38" s="184"/>
      <c r="O38" s="185"/>
      <c r="P38" s="179"/>
      <c r="Q38" s="177"/>
      <c r="R38" s="188">
        <f t="shared" si="0"/>
        <v>0</v>
      </c>
      <c r="S38" s="179"/>
      <c r="T38" s="190">
        <f t="shared" si="1"/>
        <v>0</v>
      </c>
      <c r="U38" s="187" t="str">
        <f t="shared" si="2"/>
        <v/>
      </c>
    </row>
    <row r="39" spans="11:21" ht="15" customHeight="1">
      <c r="K39" s="98" t="s">
        <v>236</v>
      </c>
      <c r="L39" s="99"/>
      <c r="M39" s="177"/>
      <c r="N39" s="184"/>
      <c r="O39" s="185"/>
      <c r="P39" s="179"/>
      <c r="Q39" s="177"/>
      <c r="R39" s="188">
        <f t="shared" si="0"/>
        <v>0</v>
      </c>
      <c r="S39" s="179"/>
      <c r="T39" s="190">
        <f t="shared" si="1"/>
        <v>0</v>
      </c>
      <c r="U39" s="187" t="str">
        <f t="shared" si="2"/>
        <v/>
      </c>
    </row>
    <row r="40" spans="11:21" ht="15" customHeight="1">
      <c r="K40" s="98" t="s">
        <v>237</v>
      </c>
      <c r="L40" s="99"/>
      <c r="M40" s="177"/>
      <c r="N40" s="184"/>
      <c r="O40" s="185"/>
      <c r="P40" s="179"/>
      <c r="Q40" s="177"/>
      <c r="R40" s="188">
        <f t="shared" si="0"/>
        <v>0</v>
      </c>
      <c r="S40" s="179"/>
      <c r="T40" s="190">
        <f t="shared" si="1"/>
        <v>0</v>
      </c>
      <c r="U40" s="187" t="str">
        <f t="shared" si="2"/>
        <v/>
      </c>
    </row>
    <row r="41" spans="11:21" ht="15" customHeight="1">
      <c r="K41" s="98" t="s">
        <v>238</v>
      </c>
      <c r="L41" s="99"/>
      <c r="M41" s="177"/>
      <c r="N41" s="184"/>
      <c r="O41" s="185"/>
      <c r="P41" s="179"/>
      <c r="Q41" s="177"/>
      <c r="R41" s="188">
        <f t="shared" si="0"/>
        <v>0</v>
      </c>
      <c r="S41" s="179"/>
      <c r="T41" s="190">
        <f t="shared" si="1"/>
        <v>0</v>
      </c>
      <c r="U41" s="187" t="str">
        <f t="shared" si="2"/>
        <v/>
      </c>
    </row>
    <row r="42" spans="11:21" ht="15" customHeight="1">
      <c r="K42" s="98" t="s">
        <v>239</v>
      </c>
      <c r="L42" s="99"/>
      <c r="M42" s="177"/>
      <c r="N42" s="184"/>
      <c r="O42" s="185"/>
      <c r="P42" s="179"/>
      <c r="Q42" s="177"/>
      <c r="R42" s="188">
        <f t="shared" si="0"/>
        <v>0</v>
      </c>
      <c r="S42" s="179"/>
      <c r="T42" s="190">
        <f t="shared" si="1"/>
        <v>0</v>
      </c>
      <c r="U42" s="187" t="str">
        <f t="shared" si="2"/>
        <v/>
      </c>
    </row>
    <row r="43" spans="11:21" ht="15" customHeight="1" thickBot="1">
      <c r="K43" s="98" t="s">
        <v>240</v>
      </c>
      <c r="L43" s="99"/>
      <c r="M43" s="177"/>
      <c r="N43" s="184"/>
      <c r="O43" s="185"/>
      <c r="P43" s="179"/>
      <c r="Q43" s="177"/>
      <c r="R43" s="189">
        <f t="shared" si="0"/>
        <v>0</v>
      </c>
      <c r="S43" s="179"/>
      <c r="T43" s="190">
        <f t="shared" si="1"/>
        <v>0</v>
      </c>
      <c r="U43" s="191" t="str">
        <f t="shared" si="2"/>
        <v/>
      </c>
    </row>
    <row r="45" spans="11:21" ht="15" customHeight="1">
      <c r="K45" s="50" t="s">
        <v>241</v>
      </c>
    </row>
    <row r="46" spans="11:21" ht="15" customHeight="1">
      <c r="K46" s="50" t="s">
        <v>242</v>
      </c>
    </row>
    <row r="47" spans="11:21" ht="15" customHeight="1">
      <c r="K47" s="50" t="s">
        <v>243</v>
      </c>
    </row>
    <row r="48" spans="11:21" ht="15" customHeight="1">
      <c r="K48" s="50" t="s">
        <v>276</v>
      </c>
    </row>
  </sheetData>
  <phoneticPr fontId="1"/>
  <pageMargins left="0.98425196850393704" right="0.98425196850393704" top="0.98425196850393704" bottom="0.98425196850393704" header="0.39370078740157483" footer="0.3937007874015748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別紙様式３</vt:lpstr>
      <vt:lpstr>別紙様式3別添</vt:lpstr>
      <vt:lpstr>別紙5-1_勤務一覧GH</vt:lpstr>
      <vt:lpstr>別紙5-1記載用リスト</vt:lpstr>
      <vt:lpstr>'別紙5-1_勤務一覧GH'!Print_Area</vt:lpstr>
      <vt:lpstr>'別紙5-1記載用リスト'!Print_Area</vt:lpstr>
      <vt:lpstr>別紙様式３!Print_Area</vt:lpstr>
      <vt:lpstr>別紙様式3別添!Print_Area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2023-10-12T08:14:31Z</dcterms:created>
  <dcterms:modified xsi:type="dcterms:W3CDTF">2026-01-10T14:43:45Z</dcterms:modified>
</cp:coreProperties>
</file>